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57cd3ec9454d7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ta JR Original Articles" sheetId="1" r:id="Rf17dadb19d6d4894"/>
    <x:sheet xmlns:r="http://schemas.openxmlformats.org/officeDocument/2006/relationships" name="Catatan &amp; Sumber" sheetId="2" r:id="R830d05f650c44802"/>
    <x:sheet xmlns:r="http://schemas.openxmlformats.org/officeDocument/2006/relationships" name="Ringkasan Scope" sheetId="3" r:id="R8d978c1b44fa40b4"/>
    <x:sheet xmlns:r="http://schemas.openxmlformats.org/officeDocument/2006/relationships" name="Naskah per Scope" sheetId="4" r:id="R16d440e0ab1146d3"/>
    <x:sheet xmlns:r="http://schemas.openxmlformats.org/officeDocument/2006/relationships" name="Kamus Scope" sheetId="5" r:id="Rec3981352698433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%"/>
  </x:numFmts>
  <x:fonts count="2">
    <x:font>
      <x:sz val="11"/>
      <x:name val="Carlito"/>
    </x:font>
    <x:font>
      <x:b/>
      <x:sz val="11"/>
      <x:color rgb="FFFFFFFF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FF1F4E78"/>
      </x:patternFill>
    </x:fill>
    <x:fill>
      <x:patternFill patternType="solid">
        <x:fgColor rgb="FF1F4E78"/>
      </x:patternFill>
    </x:fill>
  </x:fills>
  <x:borders count="2">
    <x:border/>
    <x:border/>
  </x:borders>
  <x:cellStyleXfs count="1">
    <x:xf numFmtId="0" fontId="0" fillId="0" borderId="0"/>
  </x:cellStyleXfs>
  <x:cellXfs count="21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0" fillId="3" borderId="0" xfId="0" applyNumberFormat="1" applyFont="1" applyFill="1" applyBorder="1"/>
    <x:xf numFmtId="0" fontId="1" fillId="3" borderId="0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1" fillId="3" borderId="0" xfId="0" applyNumberFormat="1" applyFont="1" applyFill="1" applyBorder="1" applyAlignment="1">
      <x:alignment horizontal="center" vertical="center"/>
    </x:xf>
    <x:xf numFmtId="200" fontId="0" fillId="0" borderId="0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a2bef635071483d" /><Relationship Type="http://schemas.openxmlformats.org/officeDocument/2006/relationships/theme" Target="/xl/theme/theme1.xml" Id="R079ec7b4731f4381" /><Relationship Type="http://schemas.openxmlformats.org/officeDocument/2006/relationships/sharedStrings" Target="/xl/sharedStrings.xml" Id="Ra6b1fb46a8a84a64" /><Relationship Type="http://schemas.openxmlformats.org/officeDocument/2006/relationships/worksheet" Target="/xl/worksheets/sheet1.xml" Id="Rf17dadb19d6d4894" /><Relationship Type="http://schemas.openxmlformats.org/officeDocument/2006/relationships/worksheet" Target="/xl/worksheets/sheet2.xml" Id="R830d05f650c44802" /><Relationship Type="http://schemas.openxmlformats.org/officeDocument/2006/relationships/worksheet" Target="/xl/worksheets/sheet3.xml" Id="R8d978c1b44fa40b4" /><Relationship Type="http://schemas.openxmlformats.org/officeDocument/2006/relationships/worksheet" Target="/xl/worksheets/sheet4.xml" Id="R16d440e0ab1146d3" /><Relationship Type="http://schemas.openxmlformats.org/officeDocument/2006/relationships/worksheet" Target="/xl/worksheets/sheet5.xml" Id="Rec3981352698433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ad7574fe63945cf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Jumlah Naskah per Kelompok Scope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Jumlah naskah</c:v>
          </c:tx>
          <c:cat>
            <c:strRef>
              <c:f>'Ringkasan Scope'!$B$2:$B$13</c:f>
              <c:strCache>
                <c:ptCount val="0"/>
              </c:strCache>
            </c:strRef>
          </c:cat>
          <c:val>
            <c:numRef>
              <c:f>'Ringkasan Scope'!$C$2:$C$13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14</xdr:col>
      <xdr:colOff>0</xdr:colOff>
      <xdr:row>1</xdr:row>
      <xdr:rowOff>0</xdr:rowOff>
    </xdr:from>
    <xdr:to>
      <xdr:col>22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ad7574fe63945cf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JROriginalArticles" displayName="JROriginalArticles" ref="A1:J86" headerRowCount="1">
  <x:tableColumns count="10">
    <x:tableColumn id="1" name="No"/>
    <x:tableColumn id="2" name="Judul"/>
    <x:tableColumn id="3" name="Author"/>
    <x:tableColumn id="4" name="Tahun terbit"/>
    <x:tableColumn id="5" name="DOI (hyperlink)"/>
    <x:tableColumn id="6" name="Jenis/scope kasus penelitian"/>
    <x:tableColumn id="7" name="Citedness in Scopus (terverifikasi)"/>
    <x:tableColumn id="8" name="Catatan citedness"/>
    <x:tableColumn id="9" name="Manuscript URL"/>
    <x:tableColumn id="10" name="Sumber citedness"/>
  </x:tableColumns>
  <x:tableStyleInfo name="TableStyleMedium2" showRowStripes="1"/>
</x:table>
</file>

<file path=xl/tables/table2.xml><?xml version="1.0" encoding="utf-8"?>
<x:table xmlns:x="http://schemas.openxmlformats.org/spreadsheetml/2006/main" id="2" name="SummaryScopeTable" displayName="SummaryScopeTable" ref="A1:M13" headerRowCount="1">
  <x:tableColumns count="13">
    <x:tableColumn id="1" name="No"/>
    <x:tableColumn id="2" name="Kelompok scope utama"/>
    <x:tableColumn id="3" name="Jumlah naskah"/>
    <x:tableColumn id="4" name="Persentase"/>
    <x:tableColumn id="5" name="2021"/>
    <x:tableColumn id="6" name="2022"/>
    <x:tableColumn id="7" name="2023"/>
    <x:tableColumn id="8" name="2024"/>
    <x:tableColumn id="9" name="2025"/>
    <x:tableColumn id="10" name="2026"/>
    <x:tableColumn id="11" name="Citedness numeric tersedia"/>
    <x:tableColumn id="12" name="Total citedness terverifikasi"/>
    <x:tableColumn id="13" name="NA/perlu verifikasi"/>
  </x:tableColumns>
  <x:tableStyleInfo name="TableStyleMedium2" showRowStripes="1"/>
</x:table>
</file>

<file path=xl/tables/table3.xml><?xml version="1.0" encoding="utf-8"?>
<x:table xmlns:x="http://schemas.openxmlformats.org/spreadsheetml/2006/main" id="3" name="GroupedScopeTable" displayName="GroupedScopeTable" ref="A1:K86" headerRowCount="1">
  <x:tableColumns count="11">
    <x:tableColumn id="1" name="No urut"/>
    <x:tableColumn id="2" name="Kelompok scope utama"/>
    <x:tableColumn id="3" name="No asli"/>
    <x:tableColumn id="4" name="Judul"/>
    <x:tableColumn id="5" name="Author"/>
    <x:tableColumn id="6" name="Tahun terbit"/>
    <x:tableColumn id="7" name="DOI (hyperlink)"/>
    <x:tableColumn id="8" name="Sub-scope penelitian"/>
    <x:tableColumn id="9" name="Citedness in Scopus"/>
    <x:tableColumn id="10" name="Catatan citedness"/>
    <x:tableColumn id="11" name="Manuscript URL"/>
  </x:tableColumns>
  <x:tableStyleInfo name="TableStyleMedium2" showRowStripes="1"/>
</x:table>
</file>

<file path=xl/tables/table4.xml><?xml version="1.0" encoding="utf-8"?>
<x:table xmlns:x="http://schemas.openxmlformats.org/spreadsheetml/2006/main" id="4" name="ScopeDictionaryTable" displayName="ScopeDictionaryTable" ref="A1:C13" headerRowCount="1">
  <x:tableColumns count="3">
    <x:tableColumn id="1" name="Kelompok scope utama"/>
    <x:tableColumn id="2" name="Kriteria/kata kunci pengelompokan"/>
    <x:tableColumn id="3" name="Jumlah naskah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b78fa0999a844124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1.xml" Id="Rc07e3743c7924537" /><Relationship Type="http://schemas.openxmlformats.org/officeDocument/2006/relationships/table" Target="/xl/tables/table2.xml" Id="R164cf36561eb4f11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3e54d6d515c841aa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0c2430e30be247ab" /></Relationships>
</file>

<file path=xl/worksheets/sheet1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48" hidden="0" customWidth="1"/>
    <x:col min="3" max="3" width="28" hidden="0" customWidth="1"/>
    <x:col min="4" max="4" width="12" hidden="0" customWidth="1"/>
    <x:col min="5" max="5" width="30" hidden="0" customWidth="1"/>
    <x:col min="6" max="6" width="36" hidden="0" customWidth="1"/>
    <x:col min="7" max="7" width="18" hidden="0" customWidth="1"/>
    <x:col min="8" max="8" width="38" hidden="0" customWidth="1"/>
    <x:col min="9" max="9" width="40" hidden="0" customWidth="1"/>
    <x:col min="10" max="10" width="40" hidden="0" customWidth="1"/>
    <x:col min="11" max="11" width="32" hidden="0" customWidth="1"/>
  </x:cols>
  <x:sheetData>
    <x:row r="1" ht="30" customHeight="1">
      <x:c r="A1" s="10" t="str">
        <x:v>No</x:v>
      </x:c>
      <x:c r="B1" s="10" t="str">
        <x:v>Judul</x:v>
      </x:c>
      <x:c r="C1" s="10" t="str">
        <x:v>Author</x:v>
      </x:c>
      <x:c r="D1" s="10" t="str">
        <x:v>Tahun terbit</x:v>
      </x:c>
      <x:c r="E1" s="10" t="str">
        <x:v>DOI (hyperlink)</x:v>
      </x:c>
      <x:c r="F1" s="10" t="str">
        <x:v>Jenis/scope kasus penelitian</x:v>
      </x:c>
      <x:c r="G1" s="10" t="str">
        <x:v>Citedness in Scopus (terverifikasi)</x:v>
      </x:c>
      <x:c r="H1" s="10" t="str">
        <x:v>Catatan citedness</x:v>
      </x:c>
      <x:c r="I1" s="10" t="str">
        <x:v>Manuscript URL</x:v>
      </x:c>
      <x:c r="J1" s="10" t="str">
        <x:v>Sumber citedness</x:v>
      </x:c>
      <x:c r="K1" s="19" t="str">
        <x:v>Kelompok scope utama</x:v>
      </x:c>
    </x:row>
    <x:row r="2" ht="45" customHeight="1">
      <x:c r="A2" s="11" t="n">
        <x:v>1</x:v>
      </x:c>
      <x:c r="B2" s="11" t="str">
        <x:v>The Effectiveness of Asthma Exercise in Improving Peak Expiratory Flow in Patients with Asthma</x:v>
      </x:c>
      <x:c r="C2" s="11" t="str">
        <x:v>Dian Kartikasari dkk.</x:v>
      </x:c>
      <x:c r="D2" s="11" t="n">
        <x:v>2026</x:v>
      </x:c>
      <x:c r="E2" s="11" t="e">
        <x:f>HYPERLINK("https://doi.org/10.20473/jr.v12-I.2.2026.97-103","10.20473/jr.v12-I.2.2026.97-103")</x:f>
      </x:c>
      <x:c r="F2" s="11" t="str">
        <x:v>Asma; intervensi latihan; peak expiratory flow</x:v>
      </x:c>
      <x:c r="G2" s="11" t="str">
        <x:v>NA</x:v>
      </x:c>
      <x:c r="H2" s="11" t="str">
        <x:v>Terbit setelah pembaruan SCA-JR 17 Juli 2023; perlu verifikasi Scopus langsung</x:v>
      </x:c>
      <x:c r="I2" s="11" t="str">
        <x:v>https://doi.org/10.20473/jr.v12-I.2.2026.97-103</x:v>
      </x:c>
      <x:c r="J2" s="11" t="str">
        <x:v>https://e-journal.unair.ac.id/JR/SCA</x:v>
      </x:c>
      <x:c r="K2" s="11" t="str">
        <x:v>Asma &amp; alergi</x:v>
      </x:c>
    </x:row>
    <x:row r="3" ht="45" customHeight="1">
      <x:c r="A3" s="11" t="n">
        <x:v>2</x:v>
      </x:c>
      <x:c r="B3" s="11" t="str">
        <x:v>Utilization of MBD-MBS Questionnaire as a Screening Tool for Mouth Breathing Habits in Children 6-12 Years Old in Bandung, Indonesia</x:v>
      </x:c>
      <x:c r="C3" s="11" t="str">
        <x:v>Sinta Sari Ratunanda dkk.</x:v>
      </x:c>
      <x:c r="D3" s="11" t="n">
        <x:v>2026</x:v>
      </x:c>
      <x:c r="E3" s="11" t="e">
        <x:f>HYPERLINK("https://doi.org/10.20473/jr.v12-I.2.2026.104-108","10.20473/jr.v12-I.2.2026.104-108")</x:f>
      </x:c>
      <x:c r="F3" s="11" t="str">
        <x:v>Pediatri; skrining mouth breathing</x:v>
      </x:c>
      <x:c r="G3" s="11" t="str">
        <x:v>NA</x:v>
      </x:c>
      <x:c r="H3" s="11" t="str">
        <x:v>Terbit setelah pembaruan SCA-JR 17 Juli 2023; perlu verifikasi Scopus langsung</x:v>
      </x:c>
      <x:c r="I3" s="11" t="str">
        <x:v>https://doi.org/10.20473/jr.v12-I.2.2026.104-108</x:v>
      </x:c>
      <x:c r="J3" s="11" t="str">
        <x:v>https://e-journal.unair.ac.id/JR/SCA</x:v>
      </x:c>
      <x:c r="K3" s="11" t="str">
        <x:v>Pediatri respirasi non-asma</x:v>
      </x:c>
    </x:row>
    <x:row r="4" ht="45" customHeight="1">
      <x:c r="A4" s="11" t="n">
        <x:v>3</x:v>
      </x:c>
      <x:c r="B4" s="11" t="str">
        <x:v>Prevalence of Metabolic Disease in Patients with Chronic Obstructive Pulmonary Disease (COPD) at Universitas Airlangga Hospital, Surabaya, Indonesia</x:v>
      </x:c>
      <x:c r="C4" s="11" t="str">
        <x:v>Muhammad Muhajir dkk.</x:v>
      </x:c>
      <x:c r="D4" s="11" t="n">
        <x:v>2026</x:v>
      </x:c>
      <x:c r="E4" s="11" t="e">
        <x:f>HYPERLINK("https://doi.org/10.20473/jr.v12-I.2.2026.109-115","10.20473/jr.v12-I.2.2026.109-115")</x:f>
      </x:c>
      <x:c r="F4" s="11" t="str">
        <x:v>PPOK; komorbid metabolik; prevalensi</x:v>
      </x:c>
      <x:c r="G4" s="11" t="str">
        <x:v>NA</x:v>
      </x:c>
      <x:c r="H4" s="11" t="str">
        <x:v>Terbit setelah pembaruan SCA-JR 17 Juli 2023; perlu verifikasi Scopus langsung</x:v>
      </x:c>
      <x:c r="I4" s="11" t="str">
        <x:v>https://doi.org/10.20473/jr.v12-I.2.2026.109-115</x:v>
      </x:c>
      <x:c r="J4" s="11" t="str">
        <x:v>https://e-journal.unair.ac.id/JR/SCA</x:v>
      </x:c>
      <x:c r="K4" s="11" t="str">
        <x:v>PPOK</x:v>
      </x:c>
    </x:row>
    <x:row r="5" ht="45" customHeight="1">
      <x:c r="A5" s="11" t="n">
        <x:v>4</x:v>
      </x:c>
      <x:c r="B5" s="11" t="str">
        <x:v>Elevated Serum Levels of Isoprostane and Glutathione in Waste Landfill Workers</x:v>
      </x:c>
      <x:c r="C5" s="11" t="str">
        <x:v>Ari Irawan dkk.</x:v>
      </x:c>
      <x:c r="D5" s="11" t="n">
        <x:v>2026</x:v>
      </x:c>
      <x:c r="E5" s="11" t="e">
        <x:f>HYPERLINK("https://doi.org/10.20473/jr.v12-I.2.2026.116-125","10.20473/jr.v12-I.2.2026.116-125")</x:f>
      </x:c>
      <x:c r="F5" s="11" t="str">
        <x:v>Okupasi/lingkungan; stres oksidatif pekerja TPA</x:v>
      </x:c>
      <x:c r="G5" s="11" t="str">
        <x:v>NA</x:v>
      </x:c>
      <x:c r="H5" s="11" t="str">
        <x:v>Terbit setelah pembaruan SCA-JR 17 Juli 2023; perlu verifikasi Scopus langsung</x:v>
      </x:c>
      <x:c r="I5" s="11" t="str">
        <x:v>https://doi.org/10.20473/jr.v12-I.2.2026.116-125</x:v>
      </x:c>
      <x:c r="J5" s="11" t="str">
        <x:v>https://e-journal.unair.ac.id/JR/SCA</x:v>
      </x:c>
      <x:c r="K5" s="11" t="str">
        <x:v>Okupasi/lingkungan</x:v>
      </x:c>
    </x:row>
    <x:row r="6" ht="45" customHeight="1">
      <x:c r="A6" s="11" t="n">
        <x:v>5</x:v>
      </x:c>
      <x:c r="B6" s="11" t="str">
        <x:v>ROS1 Expression and Histopathological Grading in Non-Small Cell Lung Cancer Patients at Tertiary Hospitals in Medan, Indonesia</x:v>
      </x:c>
      <x:c r="C6" s="11" t="str">
        <x:v>Nurul Syuhada Parinduri dkk.</x:v>
      </x:c>
      <x:c r="D6" s="11" t="n">
        <x:v>2026</x:v>
      </x:c>
      <x:c r="E6" s="11" t="e">
        <x:f>HYPERLINK("https://doi.org/10.20473/jr.v12-I.2.2026.126-131","10.20473/jr.v12-I.2.2026.126-131")</x:f>
      </x:c>
      <x:c r="F6" s="11" t="str">
        <x:v>Kanker paru NSCLC; ROS1; histopatologi</x:v>
      </x:c>
      <x:c r="G6" s="11" t="str">
        <x:v>NA</x:v>
      </x:c>
      <x:c r="H6" s="11" t="str">
        <x:v>Terbit setelah pembaruan SCA-JR 17 Juli 2023; perlu verifikasi Scopus langsung</x:v>
      </x:c>
      <x:c r="I6" s="11" t="str">
        <x:v>https://doi.org/10.20473/jr.v12-I.2.2026.126-131</x:v>
      </x:c>
      <x:c r="J6" s="11" t="str">
        <x:v>https://e-journal.unair.ac.id/JR/SCA</x:v>
      </x:c>
      <x:c r="K6" s="11" t="str">
        <x:v>Kanker paru &amp; onkologi toraks</x:v>
      </x:c>
    </x:row>
    <x:row r="7" ht="45" customHeight="1">
      <x:c r="A7" s="11" t="n">
        <x:v>6</x:v>
      </x:c>
      <x:c r="B7" s="11" t="str">
        <x:v>Prevalence of Methicillin-Resistant Staphylococcus aureus (MRSA) among Intensive Care Unit Healthcare Workers in a Tertiary Hospital in Jakarta</x:v>
      </x:c>
      <x:c r="C7" s="11" t="str">
        <x:v>Maelanti Norma dkk.</x:v>
      </x:c>
      <x:c r="D7" s="11" t="n">
        <x:v>2026</x:v>
      </x:c>
      <x:c r="E7" s="11" t="e">
        <x:f>HYPERLINK("https://doi.org/10.20473/jr.v12-I.2.2026.132-138","10.20473/jr.v12-I.2.2026.132-138")</x:f>
      </x:c>
      <x:c r="F7" s="11" t="str">
        <x:v>Infeksi nosokomial; kolonisasi MRSA tenaga kesehatan ICU</x:v>
      </x:c>
      <x:c r="G7" s="11" t="str">
        <x:v>NA</x:v>
      </x:c>
      <x:c r="H7" s="11" t="str">
        <x:v>Terbit setelah pembaruan SCA-JR 17 Juli 2023; perlu verifikasi Scopus langsung</x:v>
      </x:c>
      <x:c r="I7" s="11" t="str">
        <x:v>https://doi.org/10.20473/jr.v12-I.2.2026.132-138</x:v>
      </x:c>
      <x:c r="J7" s="11" t="str">
        <x:v>https://e-journal.unair.ac.id/JR/SCA</x:v>
      </x:c>
      <x:c r="K7" s="11" t="str">
        <x:v>Pneumonia &amp; infeksi respirasi non-TB/ICU</x:v>
      </x:c>
    </x:row>
    <x:row r="8" ht="45" customHeight="1">
      <x:c r="A8" s="11" t="n">
        <x:v>7</x:v>
      </x:c>
      <x:c r="B8" s="11" t="str">
        <x:v>Cigarette Smoking and Betel Nut Chewing Behavior among Junior High School Students in Rural Sorong, West Papua, Indonesia</x:v>
      </x:c>
      <x:c r="C8" s="11" t="str">
        <x:v>Jamal Zaini dkk.</x:v>
      </x:c>
      <x:c r="D8" s="11" t="n">
        <x:v>2026</x:v>
      </x:c>
      <x:c r="E8" s="11" t="e">
        <x:f>HYPERLINK("https://doi.org/10.20473/jr.v12-I.2.2026.139-145","10.20473/jr.v12-I.2.2026.139-145")</x:f>
      </x:c>
      <x:c r="F8" s="11" t="str">
        <x:v>Perilaku merokok/tembakau; remaja</x:v>
      </x:c>
      <x:c r="G8" s="11" t="str">
        <x:v>NA</x:v>
      </x:c>
      <x:c r="H8" s="11" t="str">
        <x:v>Terbit setelah pembaruan SCA-JR 17 Juli 2023; perlu verifikasi Scopus langsung</x:v>
      </x:c>
      <x:c r="I8" s="11" t="str">
        <x:v>https://doi.org/10.20473/jr.v12-I.2.2026.139-145</x:v>
      </x:c>
      <x:c r="J8" s="11" t="str">
        <x:v>https://e-journal.unair.ac.id/JR/SCA</x:v>
      </x:c>
      <x:c r="K8" s="11" t="str">
        <x:v>Merokok/vape &amp; pajanan tembakau</x:v>
      </x:c>
    </x:row>
    <x:row r="9" ht="45" customHeight="1">
      <x:c r="A9" s="11" t="n">
        <x:v>8</x:v>
      </x:c>
      <x:c r="B9" s="11" t="str">
        <x:v>Change in Adenosine Deaminase Serum Levels from Before and Six Months After Treatment in Patients with Tuberculous Lymphadenopathy</x:v>
      </x:c>
      <x:c r="C9" s="11" t="str">
        <x:v>Christa Graziella Muljono; Soedarsono</x:v>
      </x:c>
      <x:c r="D9" s="11" t="n">
        <x:v>2026</x:v>
      </x:c>
      <x:c r="E9" s="11" t="e">
        <x:f>HYPERLINK("https://doi.org/10.20473/jr.v12-I.1.2026.1-5","10.20473/jr.v12-I.1.2026.1-5")</x:f>
      </x:c>
      <x:c r="F9" s="11" t="str">
        <x:v>TB limfadenitis; biomarker ADA; respons terapi</x:v>
      </x:c>
      <x:c r="G9" s="11" t="str">
        <x:v>NA</x:v>
      </x:c>
      <x:c r="H9" s="11" t="str">
        <x:v>Terbit setelah pembaruan SCA-JR 17 Juli 2023; perlu verifikasi Scopus langsung</x:v>
      </x:c>
      <x:c r="I9" s="11" t="str">
        <x:v>https://doi.org/10.20473/jr.v12-I.1.2026.1-5</x:v>
      </x:c>
      <x:c r="J9" s="11" t="str">
        <x:v>https://e-journal.unair.ac.id/JR/SCA</x:v>
      </x:c>
      <x:c r="K9" s="11" t="str">
        <x:v>Tuberkulosis &amp; pasca-TB</x:v>
      </x:c>
    </x:row>
    <x:row r="10" ht="45" customHeight="1">
      <x:c r="A10" s="11" t="n">
        <x:v>9</x:v>
      </x:c>
      <x:c r="B10" s="11" t="str">
        <x:v>Assessment of Heavy Risk Factor Association with Lung Cancer Risk Using Questionnaire-Based Screening: A Cross-Sectional Study at Medan Johor Public Health Center, Medan, Indonesia</x:v>
      </x:c>
      <x:c r="C10" s="11" t="str">
        <x:v>Muhammad Azka Auliya dkk.</x:v>
      </x:c>
      <x:c r="D10" s="11" t="n">
        <x:v>2026</x:v>
      </x:c>
      <x:c r="E10" s="11" t="e">
        <x:f>HYPERLINK("https://doi.org/10.20473/jr.v12-I.1.2026.6-12","10.20473/jr.v12-I.1.2026.6-12")</x:f>
      </x:c>
      <x:c r="F10" s="11" t="str">
        <x:v>Skrining risiko kanker paru; faktor risiko</x:v>
      </x:c>
      <x:c r="G10" s="11" t="str">
        <x:v>NA</x:v>
      </x:c>
      <x:c r="H10" s="11" t="str">
        <x:v>Terbit setelah pembaruan SCA-JR 17 Juli 2023; perlu verifikasi Scopus langsung</x:v>
      </x:c>
      <x:c r="I10" s="11" t="str">
        <x:v>https://doi.org/10.20473/jr.v12-I.1.2026.6-12</x:v>
      </x:c>
      <x:c r="J10" s="11" t="str">
        <x:v>https://e-journal.unair.ac.id/JR/SCA</x:v>
      </x:c>
      <x:c r="K10" s="11" t="str">
        <x:v>Kanker paru &amp; onkologi toraks</x:v>
      </x:c>
    </x:row>
    <x:row r="11" ht="45" customHeight="1">
      <x:c r="A11" s="11" t="n">
        <x:v>10</x:v>
      </x:c>
      <x:c r="B11" s="11" t="str">
        <x:v>Adjunctive Effects Bajakah Wood (Spatholobus littoralis Hassk) Extract on IL-10 and MMP-9 Levels of Mice Lung Adenocarcinoma Model</x:v>
      </x:c>
      <x:c r="C11" s="11" t="str">
        <x:v>Elok Hikmatun Nikmah dkk.</x:v>
      </x:c>
      <x:c r="D11" s="11" t="n">
        <x:v>2026</x:v>
      </x:c>
      <x:c r="E11" s="11" t="e">
        <x:f>HYPERLINK("https://doi.org/10.20473/jr.v12-I.1.2026.13-19","10.20473/jr.v12-I.1.2026.13-19")</x:f>
      </x:c>
      <x:c r="F11" s="11" t="str">
        <x:v>Kanker paru; model hewan; ekstrak herbal</x:v>
      </x:c>
      <x:c r="G11" s="11" t="str">
        <x:v>NA</x:v>
      </x:c>
      <x:c r="H11" s="11" t="str">
        <x:v>Terbit setelah pembaruan SCA-JR 17 Juli 2023; perlu verifikasi Scopus langsung</x:v>
      </x:c>
      <x:c r="I11" s="11" t="str">
        <x:v>https://doi.org/10.20473/jr.v12-I.1.2026.13-19</x:v>
      </x:c>
      <x:c r="J11" s="11" t="str">
        <x:v>https://e-journal.unair.ac.id/JR/SCA</x:v>
      </x:c>
      <x:c r="K11" s="11" t="str">
        <x:v>Eksperimental/preklinik &amp; toksikologi paru</x:v>
      </x:c>
    </x:row>
    <x:row r="12" ht="45" customHeight="1">
      <x:c r="A12" s="11" t="n">
        <x:v>11</x:v>
      </x:c>
      <x:c r="B12" s="11" t="str">
        <x:v>Emerging Bedaquiline Resistance in Multidrug-Resistant Tuberculosis Patients: A Preliminary Study in Jakarta, Indonesia</x:v>
      </x:c>
      <x:c r="C12" s="11" t="str">
        <x:v>Fathiyah Isbaniah dkk.</x:v>
      </x:c>
      <x:c r="D12" s="11" t="n">
        <x:v>2026</x:v>
      </x:c>
      <x:c r="E12" s="11" t="e">
        <x:f>HYPERLINK("https://doi.org/10.20473/jr.v12-I.1.2026.20-26","10.20473/jr.v12-I.1.2026.20-26")</x:f>
      </x:c>
      <x:c r="F12" s="11" t="str">
        <x:v>MDR-TB; resistensi bedaquiline</x:v>
      </x:c>
      <x:c r="G12" s="11" t="str">
        <x:v>NA</x:v>
      </x:c>
      <x:c r="H12" s="11" t="str">
        <x:v>Terbit setelah pembaruan SCA-JR 17 Juli 2023; perlu verifikasi Scopus langsung</x:v>
      </x:c>
      <x:c r="I12" s="11" t="str">
        <x:v>https://doi.org/10.20473/jr.v12-I.1.2026.20-26</x:v>
      </x:c>
      <x:c r="J12" s="11" t="str">
        <x:v>https://e-journal.unair.ac.id/JR/SCA</x:v>
      </x:c>
      <x:c r="K12" s="11" t="str">
        <x:v>Tuberkulosis &amp; pasca-TB</x:v>
      </x:c>
    </x:row>
    <x:row r="13" ht="45" customHeight="1">
      <x:c r="A13" s="11" t="n">
        <x:v>12</x:v>
      </x:c>
      <x:c r="B13" s="11" t="str">
        <x:v>Predicting Prolonged Hospitalization in Pneumonia: The Role of Lung Injury Score</x:v>
      </x:c>
      <x:c r="C13" s="11" t="str">
        <x:v>Mayandra Alif Anggita Putri dkk.</x:v>
      </x:c>
      <x:c r="D13" s="11" t="n">
        <x:v>2026</x:v>
      </x:c>
      <x:c r="E13" s="11" t="e">
        <x:f>HYPERLINK("https://doi.org/10.20473/jr.v12-I.1.2026.27-34","10.20473/jr.v12-I.1.2026.27-34")</x:f>
      </x:c>
      <x:c r="F13" s="11" t="str">
        <x:v>Pneumonia; prediksi lama rawat; Lung Injury Score</x:v>
      </x:c>
      <x:c r="G13" s="11" t="str">
        <x:v>NA</x:v>
      </x:c>
      <x:c r="H13" s="11" t="str">
        <x:v>Terbit setelah pembaruan SCA-JR 17 Juli 2023; perlu verifikasi Scopus langsung</x:v>
      </x:c>
      <x:c r="I13" s="11" t="str">
        <x:v>https://doi.org/10.20473/jr.v12-I.1.2026.27-34</x:v>
      </x:c>
      <x:c r="J13" s="11" t="str">
        <x:v>https://e-journal.unair.ac.id/JR/SCA</x:v>
      </x:c>
      <x:c r="K13" s="11" t="str">
        <x:v>Pneumonia &amp; infeksi respirasi non-TB/ICU</x:v>
      </x:c>
    </x:row>
    <x:row r="14" ht="45" customHeight="1">
      <x:c r="A14" s="11" t="n">
        <x:v>13</x:v>
      </x:c>
      <x:c r="B14" s="11" t="str">
        <x:v>Ki-67 Expression and Histopathological Type, Metastatic Status, and Risk Factors in Lung Cancer</x:v>
      </x:c>
      <x:c r="C14" s="11" t="str">
        <x:v>Muhammad Khairani dkk.</x:v>
      </x:c>
      <x:c r="D14" s="11" t="n">
        <x:v>2026</x:v>
      </x:c>
      <x:c r="E14" s="11" t="e">
        <x:f>HYPERLINK("https://doi.org/10.20473/jr.v12-I.1.2026.35-43","10.20473/jr.v12-I.1.2026.35-43")</x:f>
      </x:c>
      <x:c r="F14" s="11" t="str">
        <x:v>Kanker paru; Ki-67; histopatologi/metastasis</x:v>
      </x:c>
      <x:c r="G14" s="11" t="str">
        <x:v>NA</x:v>
      </x:c>
      <x:c r="H14" s="11" t="str">
        <x:v>Terbit setelah pembaruan SCA-JR 17 Juli 2023; perlu verifikasi Scopus langsung</x:v>
      </x:c>
      <x:c r="I14" s="11" t="str">
        <x:v>https://doi.org/10.20473/jr.v12-I.1.2026.35-43</x:v>
      </x:c>
      <x:c r="J14" s="11" t="str">
        <x:v>https://e-journal.unair.ac.id/JR/SCA</x:v>
      </x:c>
      <x:c r="K14" s="11" t="str">
        <x:v>Kanker paru &amp; onkologi toraks</x:v>
      </x:c>
    </x:row>
    <x:row r="15" ht="45" customHeight="1">
      <x:c r="A15" s="11" t="n">
        <x:v>14</x:v>
      </x:c>
      <x:c r="B15" s="11" t="str">
        <x:v>The Potential of Ethanol Extract Tamarillo (Solanum betaceum) on B-Cell Lymphoma 2 Expression in Mice (Mus musculus) Lungs Exposed to Lead Acetate</x:v>
      </x:c>
      <x:c r="C15" s="11" t="str">
        <x:v>Cantika Marcellin Princess Iswandi dkk.</x:v>
      </x:c>
      <x:c r="D15" s="11" t="n">
        <x:v>2026</x:v>
      </x:c>
      <x:c r="E15" s="11" t="e">
        <x:f>HYPERLINK("https://doi.org/10.20473/jr.v12-I.1.2026.44-51","10.20473/jr.v12-I.1.2026.44-51")</x:f>
      </x:c>
      <x:c r="F15" s="11" t="str">
        <x:v>Eksperimental hewan; toksikologi paru; Bcl-2</x:v>
      </x:c>
      <x:c r="G15" s="11" t="str">
        <x:v>NA</x:v>
      </x:c>
      <x:c r="H15" s="11" t="str">
        <x:v>Terbit setelah pembaruan SCA-JR 17 Juli 2023; perlu verifikasi Scopus langsung</x:v>
      </x:c>
      <x:c r="I15" s="11" t="str">
        <x:v>https://doi.org/10.20473/jr.v12-I.1.2026.44-51</x:v>
      </x:c>
      <x:c r="J15" s="11" t="str">
        <x:v>https://e-journal.unair.ac.id/JR/SCA</x:v>
      </x:c>
      <x:c r="K15" s="11" t="str">
        <x:v>Eksperimental/preklinik &amp; toksikologi paru</x:v>
      </x:c>
    </x:row>
    <x:row r="16" ht="45" customHeight="1">
      <x:c r="A16" s="11" t="n">
        <x:v>15</x:v>
      </x:c>
      <x:c r="B16" s="11" t="str">
        <x:v>Factors Associated with Outcomes of Acinetobacter baumannii Infection in Ventilator-Associated Pneumonia in the ICU of Dr. Moewardi General Hospital, Surakarta</x:v>
      </x:c>
      <x:c r="C16" s="11" t="str">
        <x:v>Lutfi Lafil Cahya Putra dkk.</x:v>
      </x:c>
      <x:c r="D16" s="11" t="n">
        <x:v>2025</x:v>
      </x:c>
      <x:c r="E16" s="11" t="e">
        <x:f>HYPERLINK("https://doi.org/10.20473/jr.v11-I.3.2025.201-207","10.20473/jr.v11-I.3.2025.201-207")</x:f>
      </x:c>
      <x:c r="F16" s="11" t="str">
        <x:v>VAP/ICU; Acinetobacter baumannii; luaran klinis</x:v>
      </x:c>
      <x:c r="G16" s="11" t="str">
        <x:v>NA</x:v>
      </x:c>
      <x:c r="H16" s="11" t="str">
        <x:v>Terbit setelah pembaruan SCA-JR 17 Juli 2023; perlu verifikasi Scopus langsung</x:v>
      </x:c>
      <x:c r="I16" s="11" t="str">
        <x:v>https://doi.org/10.20473/jr.v11-I.3.2025.201-207</x:v>
      </x:c>
      <x:c r="J16" s="11" t="str">
        <x:v>https://e-journal.unair.ac.id/JR/SCA</x:v>
      </x:c>
      <x:c r="K16" s="11" t="str">
        <x:v>Pneumonia &amp; infeksi respirasi non-TB/ICU</x:v>
      </x:c>
    </x:row>
    <x:row r="17" ht="45" customHeight="1">
      <x:c r="A17" s="11" t="n">
        <x:v>16</x:v>
      </x:c>
      <x:c r="B17" s="11" t="str">
        <x:v>Significance Level of Pleural Fluid Tissue Inhibitor Metalloproteinase-1 (TIMP-1) and Glucose Levels as Biomarkers of Malignant Pleural Effusion</x:v>
      </x:c>
      <x:c r="C17" s="11" t="str">
        <x:v>Cleine Michaela dkk.</x:v>
      </x:c>
      <x:c r="D17" s="11" t="n">
        <x:v>2025</x:v>
      </x:c>
      <x:c r="E17" s="11" t="e">
        <x:f>HYPERLINK("https://doi.org/10.20473/jr.v11-I.3.2025.208-215","10.20473/jr.v11-I.3.2025.208-215")</x:f>
      </x:c>
      <x:c r="F17" s="11" t="str">
        <x:v>Efusi pleura maligna; biomarker TIMP-1/glukosa</x:v>
      </x:c>
      <x:c r="G17" s="11" t="str">
        <x:v>NA</x:v>
      </x:c>
      <x:c r="H17" s="11" t="str">
        <x:v>Terbit setelah pembaruan SCA-JR 17 Juli 2023; perlu verifikasi Scopus langsung</x:v>
      </x:c>
      <x:c r="I17" s="11" t="str">
        <x:v>https://doi.org/10.20473/jr.v11-I.3.2025.208-215</x:v>
      </x:c>
      <x:c r="J17" s="11" t="str">
        <x:v>https://e-journal.unair.ac.id/JR/SCA</x:v>
      </x:c>
      <x:c r="K17" s="11" t="str">
        <x:v>Efusi pleura &amp; prosedur pleura</x:v>
      </x:c>
    </x:row>
    <x:row r="18" ht="45" customHeight="1">
      <x:c r="A18" s="11" t="n">
        <x:v>17</x:v>
      </x:c>
      <x:c r="B18" s="11" t="str">
        <x:v>Factors Predicting the Length of Hospital Stay in Infants with Bronchitis at Bethesda Hospital, Yogyakarta</x:v>
      </x:c>
      <x:c r="C18" s="11" t="str">
        <x:v>Nita Puspita dkk.</x:v>
      </x:c>
      <x:c r="D18" s="11" t="n">
        <x:v>2025</x:v>
      </x:c>
      <x:c r="E18" s="11" t="e">
        <x:f>HYPERLINK("https://doi.org/10.20473/jr.v11-I.3.2025.216-222","10.20473/jr.v11-I.3.2025.216-222")</x:f>
      </x:c>
      <x:c r="F18" s="11" t="str">
        <x:v>Bronkitis bayi; prediktor lama rawat</x:v>
      </x:c>
      <x:c r="G18" s="11" t="str">
        <x:v>NA</x:v>
      </x:c>
      <x:c r="H18" s="11" t="str">
        <x:v>Terbit setelah pembaruan SCA-JR 17 Juli 2023; perlu verifikasi Scopus langsung</x:v>
      </x:c>
      <x:c r="I18" s="11" t="str">
        <x:v>https://doi.org/10.20473/jr.v11-I.3.2025.216-222</x:v>
      </x:c>
      <x:c r="J18" s="11" t="str">
        <x:v>https://e-journal.unair.ac.id/JR/SCA</x:v>
      </x:c>
      <x:c r="K18" s="11" t="str">
        <x:v>Pneumonia &amp; infeksi respirasi non-TB/ICU</x:v>
      </x:c>
    </x:row>
    <x:row r="19" ht="45" customHeight="1">
      <x:c r="A19" s="11" t="n">
        <x:v>18</x:v>
      </x:c>
      <x:c r="B19" s="11" t="str">
        <x:v>Analysis of Urinary Midkine and Volatile Organic Compound (VOC) Levels Using a Breath Analyzer for Screening and Early Diagnosis of Lung Cancer</x:v>
      </x:c>
      <x:c r="C19" s="11" t="str">
        <x:v>Saidah Mafisah dkk.</x:v>
      </x:c>
      <x:c r="D19" s="11" t="n">
        <x:v>2025</x:v>
      </x:c>
      <x:c r="E19" s="11" t="e">
        <x:f>HYPERLINK("https://doi.org/10.20473/jr.v11-I.3.2025.223-231","10.20473/jr.v11-I.3.2025.223-231")</x:f>
      </x:c>
      <x:c r="F19" s="11" t="str">
        <x:v>Kanker paru; skrining dini; biomarker urin/VOC</x:v>
      </x:c>
      <x:c r="G19" s="11" t="str">
        <x:v>NA</x:v>
      </x:c>
      <x:c r="H19" s="11" t="str">
        <x:v>Terbit setelah pembaruan SCA-JR 17 Juli 2023; perlu verifikasi Scopus langsung</x:v>
      </x:c>
      <x:c r="I19" s="11" t="str">
        <x:v>https://doi.org/10.20473/jr.v11-I.3.2025.223-231</x:v>
      </x:c>
      <x:c r="J19" s="11" t="str">
        <x:v>https://e-journal.unair.ac.id/JR/SCA</x:v>
      </x:c>
      <x:c r="K19" s="11" t="str">
        <x:v>Kanker paru &amp; onkologi toraks</x:v>
      </x:c>
    </x:row>
    <x:row r="20" ht="45" customHeight="1">
      <x:c r="A20" s="11" t="n">
        <x:v>19</x:v>
      </x:c>
      <x:c r="B20" s="11" t="str">
        <x:v>Zinc Intake and Appetite in Patients with Post-Tuberculosis Lung Disease at Persahabatan National Respiratory Referral Hospital, Jakarta</x:v>
      </x:c>
      <x:c r="C20" s="11" t="str">
        <x:v>Linda Mahardhika dkk.</x:v>
      </x:c>
      <x:c r="D20" s="11" t="n">
        <x:v>2025</x:v>
      </x:c>
      <x:c r="E20" s="11" t="e">
        <x:f>HYPERLINK("https://doi.org/10.20473/jr.v11-I.3.2025.232-240","10.20473/jr.v11-I.3.2025.232-240")</x:f>
      </x:c>
      <x:c r="F20" s="11" t="str">
        <x:v>Post-TB lung disease; nutrisi zinc; nafsu makan</x:v>
      </x:c>
      <x:c r="G20" s="11" t="str">
        <x:v>NA</x:v>
      </x:c>
      <x:c r="H20" s="11" t="str">
        <x:v>Terbit setelah pembaruan SCA-JR 17 Juli 2023; perlu verifikasi Scopus langsung</x:v>
      </x:c>
      <x:c r="I20" s="11" t="str">
        <x:v>https://doi.org/10.20473/jr.v11-I.3.2025.232-240</x:v>
      </x:c>
      <x:c r="J20" s="11" t="str">
        <x:v>https://e-journal.unair.ac.id/JR/SCA</x:v>
      </x:c>
      <x:c r="K20" s="11" t="str">
        <x:v>Tuberkulosis &amp; pasca-TB</x:v>
      </x:c>
    </x:row>
    <x:row r="21" ht="45" customHeight="1">
      <x:c r="A21" s="11" t="n">
        <x:v>20</x:v>
      </x:c>
      <x:c r="B21" s="11" t="str">
        <x:v>Age and Diabetes Mellitus Associated with Hematological Disorders and Peripheral Neuropathy in MDR-TB Patients Treated with the BPaL/M Regimen</x:v>
      </x:c>
      <x:c r="C21" s="11" t="str">
        <x:v>Frida Welhelmina Tako dkk.</x:v>
      </x:c>
      <x:c r="D21" s="11" t="n">
        <x:v>2025</x:v>
      </x:c>
      <x:c r="E21" s="11" t="e">
        <x:f>HYPERLINK("https://doi.org/10.20473/jr.v11-I.3.2025.241-249","10.20473/jr.v11-I.3.2025.241-249")</x:f>
      </x:c>
      <x:c r="F21" s="11" t="str">
        <x:v>MDR-TB; regimen BPaL/M; efek samping hematologi/neuropati</x:v>
      </x:c>
      <x:c r="G21" s="11" t="str">
        <x:v>NA</x:v>
      </x:c>
      <x:c r="H21" s="11" t="str">
        <x:v>Terbit setelah pembaruan SCA-JR 17 Juli 2023; perlu verifikasi Scopus langsung</x:v>
      </x:c>
      <x:c r="I21" s="11" t="str">
        <x:v>https://doi.org/10.20473/jr.v11-I.3.2025.241-249</x:v>
      </x:c>
      <x:c r="J21" s="11" t="str">
        <x:v>https://e-journal.unair.ac.id/JR/SCA</x:v>
      </x:c>
      <x:c r="K21" s="11" t="str">
        <x:v>Tuberkulosis &amp; pasca-TB</x:v>
      </x:c>
    </x:row>
    <x:row r="22" ht="45" customHeight="1">
      <x:c r="A22" s="11" t="n">
        <x:v>21</x:v>
      </x:c>
      <x:c r="B22" s="11" t="str">
        <x:v>Fungal Profile in Patients with Lung Cancer Receiving First-Line Chemotherapy</x:v>
      </x:c>
      <x:c r="C22" s="11" t="str">
        <x:v>Hana Khairina Putri Faisal dkk.</x:v>
      </x:c>
      <x:c r="D22" s="11" t="n">
        <x:v>2025</x:v>
      </x:c>
      <x:c r="E22" s="11" t="e">
        <x:f>HYPERLINK("https://doi.org/10.20473/jr.v11-I.3.2025.250-255","10.20473/jr.v11-I.3.2025.250-255")</x:f>
      </x:c>
      <x:c r="F22" s="11" t="str">
        <x:v>Kanker paru; profil jamur; kemoterapi lini pertama</x:v>
      </x:c>
      <x:c r="G22" s="11" t="str">
        <x:v>NA</x:v>
      </x:c>
      <x:c r="H22" s="11" t="str">
        <x:v>Terbit setelah pembaruan SCA-JR 17 Juli 2023; perlu verifikasi Scopus langsung</x:v>
      </x:c>
      <x:c r="I22" s="11" t="str">
        <x:v>https://doi.org/10.20473/jr.v11-I.3.2025.250-255</x:v>
      </x:c>
      <x:c r="J22" s="11" t="str">
        <x:v>https://e-journal.unair.ac.id/JR/SCA</x:v>
      </x:c>
      <x:c r="K22" s="11" t="str">
        <x:v>Kanker paru &amp; onkologi toraks</x:v>
      </x:c>
    </x:row>
    <x:row r="23" ht="45" customHeight="1">
      <x:c r="A23" s="11" t="n">
        <x:v>22</x:v>
      </x:c>
      <x:c r="B23" s="11" t="str">
        <x:v>Neutrophil to Lymphocyte Ratio in Pulmonary Tuberculosis Patients with and without Diabetes Mellitus and Human Immunodeficiency Virus Co-Infection Comorbidities</x:v>
      </x:c>
      <x:c r="C23" s="11" t="str">
        <x:v>Shelda Friuley Nanlohy dkk.</x:v>
      </x:c>
      <x:c r="D23" s="11" t="n">
        <x:v>2025</x:v>
      </x:c>
      <x:c r="E23" s="11" t="e">
        <x:f>HYPERLINK("https://doi.org/10.20473/jr.v11-I.2.2025.101-106","10.20473/jr.v11-I.2.2025.101-106")</x:f>
      </x:c>
      <x:c r="F23" s="11" t="str">
        <x:v>TB paru; NLR; komorbid DM/HIV</x:v>
      </x:c>
      <x:c r="G23" s="11" t="str">
        <x:v>NA</x:v>
      </x:c>
      <x:c r="H23" s="11" t="str">
        <x:v>Terbit setelah pembaruan SCA-JR 17 Juli 2023; perlu verifikasi Scopus langsung</x:v>
      </x:c>
      <x:c r="I23" s="11" t="str">
        <x:v>https://doi.org/10.20473/jr.v11-I.2.2025.101-106</x:v>
      </x:c>
      <x:c r="J23" s="11" t="str">
        <x:v>https://e-journal.unair.ac.id/JR/SCA</x:v>
      </x:c>
      <x:c r="K23" s="11" t="str">
        <x:v>Tuberkulosis &amp; pasca-TB</x:v>
      </x:c>
    </x:row>
    <x:row r="24" ht="45" customHeight="1">
      <x:c r="A24" s="11" t="n">
        <x:v>23</x:v>
      </x:c>
      <x:c r="B24" s="11" t="str">
        <x:v>The Effect of Vitamin D3 Supplementation on Interleukin-6 and PRESS Score in Children with Pneumonia and Vitamin D Deficiency</x:v>
      </x:c>
      <x:c r="C24" s="11" t="str">
        <x:v>Retno Asih Setyoningrum dkk.</x:v>
      </x:c>
      <x:c r="D24" s="11" t="n">
        <x:v>2025</x:v>
      </x:c>
      <x:c r="E24" s="11" t="e">
        <x:f>HYPERLINK("https://doi.org/10.20473/jr.v11-I.2.2025.107-113","10.20473/jr.v11-I.2.2025.107-113")</x:f>
      </x:c>
      <x:c r="F24" s="11" t="str">
        <x:v>Pneumonia anak; vitamin D3; IL-6/PRESS score</x:v>
      </x:c>
      <x:c r="G24" s="11" t="str">
        <x:v>NA</x:v>
      </x:c>
      <x:c r="H24" s="11" t="str">
        <x:v>Terbit setelah pembaruan SCA-JR 17 Juli 2023; perlu verifikasi Scopus langsung</x:v>
      </x:c>
      <x:c r="I24" s="11" t="str">
        <x:v>https://doi.org/10.20473/jr.v11-I.2.2025.107-113</x:v>
      </x:c>
      <x:c r="J24" s="11" t="str">
        <x:v>https://e-journal.unair.ac.id/JR/SCA</x:v>
      </x:c>
      <x:c r="K24" s="11" t="str">
        <x:v>Pneumonia &amp; infeksi respirasi non-TB/ICU</x:v>
      </x:c>
    </x:row>
    <x:row r="25" ht="45" customHeight="1">
      <x:c r="A25" s="11" t="n">
        <x:v>24</x:v>
      </x:c>
      <x:c r="B25" s="11" t="str">
        <x:v>Differentiation of Malignant Pleural Effusions from Lung Squamous Cell Carcinoma and Adenocarcinoma through FTIR Spectroscopy: A Prognostic Approach</x:v>
      </x:c>
      <x:c r="C25" s="11" t="str">
        <x:v>Vincentius Adrian Madargerong dkk.</x:v>
      </x:c>
      <x:c r="D25" s="11" t="n">
        <x:v>2025</x:v>
      </x:c>
      <x:c r="E25" s="11" t="e">
        <x:f>HYPERLINK("https://doi.org/10.20473/jr.v11-I.2.2025.114-122","10.20473/jr.v11-I.2.2025.114-122")</x:f>
      </x:c>
      <x:c r="F25" s="11" t="str">
        <x:v>Efusi pleura maligna; FTIR; kanker paru</x:v>
      </x:c>
      <x:c r="G25" s="11" t="str">
        <x:v>NA</x:v>
      </x:c>
      <x:c r="H25" s="11" t="str">
        <x:v>Terbit setelah pembaruan SCA-JR 17 Juli 2023; perlu verifikasi Scopus langsung</x:v>
      </x:c>
      <x:c r="I25" s="11" t="str">
        <x:v>https://doi.org/10.20473/jr.v11-I.2.2025.114-122</x:v>
      </x:c>
      <x:c r="J25" s="11" t="str">
        <x:v>https://e-journal.unair.ac.id/JR/SCA</x:v>
      </x:c>
      <x:c r="K25" s="11" t="str">
        <x:v>Efusi pleura &amp; prosedur pleura</x:v>
      </x:c>
    </x:row>
    <x:row r="26" ht="45" customHeight="1">
      <x:c r="A26" s="11" t="n">
        <x:v>25</x:v>
      </x:c>
      <x:c r="B26" s="11" t="str">
        <x:v>The Changes of Immunohistochemistry in Lung Tissues, Surfactant Protein-D, eNOS, and NO in Mice Exposed to Essential Oil Vapor</x:v>
      </x:c>
      <x:c r="C26" s="11" t="str">
        <x:v>Anna Surgean Veterini dkk.</x:v>
      </x:c>
      <x:c r="D26" s="11" t="n">
        <x:v>2025</x:v>
      </x:c>
      <x:c r="E26" s="11" t="e">
        <x:f>HYPERLINK("https://doi.org/10.20473/jr.v11-I.2.2025.123-130","10.20473/jr.v11-I.2.2025.123-130")</x:f>
      </x:c>
      <x:c r="F26" s="11" t="str">
        <x:v>Eksperimental hewan; paparan essential oil vapor</x:v>
      </x:c>
      <x:c r="G26" s="11" t="str">
        <x:v>NA</x:v>
      </x:c>
      <x:c r="H26" s="11" t="str">
        <x:v>Terbit setelah pembaruan SCA-JR 17 Juli 2023; perlu verifikasi Scopus langsung</x:v>
      </x:c>
      <x:c r="I26" s="11" t="str">
        <x:v>https://doi.org/10.20473/jr.v11-I.2.2025.123-130</x:v>
      </x:c>
      <x:c r="J26" s="11" t="str">
        <x:v>https://e-journal.unair.ac.id/JR/SCA</x:v>
      </x:c>
      <x:c r="K26" s="11" t="str">
        <x:v>Eksperimental/preklinik &amp; toksikologi paru</x:v>
      </x:c>
    </x:row>
    <x:row r="27" ht="45" customHeight="1">
      <x:c r="A27" s="11" t="n">
        <x:v>26</x:v>
      </x:c>
      <x:c r="B27" s="11" t="str">
        <x:v>Prevalence and Affecting Factors of Arrhythmias in Stable Chronic Obstructive Pulmonary Disease at a Tertiary Hospital in Indonesia</x:v>
      </x:c>
      <x:c r="C27" s="11" t="str">
        <x:v>Achmad Gozali dkk.</x:v>
      </x:c>
      <x:c r="D27" s="11" t="n">
        <x:v>2025</x:v>
      </x:c>
      <x:c r="E27" s="11" t="e">
        <x:f>HYPERLINK("https://doi.org/10.20473/jr.v11-I.2.2025.131-139","10.20473/jr.v11-I.2.2025.131-139")</x:f>
      </x:c>
      <x:c r="F27" s="11" t="str">
        <x:v>PPOK stabil; aritmia; faktor risiko</x:v>
      </x:c>
      <x:c r="G27" s="11" t="str">
        <x:v>NA</x:v>
      </x:c>
      <x:c r="H27" s="11" t="str">
        <x:v>Terbit setelah pembaruan SCA-JR 17 Juli 2023; perlu verifikasi Scopus langsung</x:v>
      </x:c>
      <x:c r="I27" s="11" t="str">
        <x:v>https://doi.org/10.20473/jr.v11-I.2.2025.131-139</x:v>
      </x:c>
      <x:c r="J27" s="11" t="str">
        <x:v>https://e-journal.unair.ac.id/JR/SCA</x:v>
      </x:c>
      <x:c r="K27" s="11" t="str">
        <x:v>PPOK</x:v>
      </x:c>
    </x:row>
    <x:row r="28" ht="45" customHeight="1">
      <x:c r="A28" s="11" t="n">
        <x:v>27</x:v>
      </x:c>
      <x:c r="B28" s="11" t="str">
        <x:v>Prognosis of Tyrosine Kinase Inhibitor Therapy for Non-Small Cell Lung Cancer</x:v>
      </x:c>
      <x:c r="C28" s="11" t="str">
        <x:v>Agus Andreas Santoso dkk.</x:v>
      </x:c>
      <x:c r="D28" s="11" t="n">
        <x:v>2025</x:v>
      </x:c>
      <x:c r="E28" s="11" t="e">
        <x:f>HYPERLINK("https://doi.org/10.20473/jr.v11-I.2.2025.140-146","10.20473/jr.v11-I.2.2025.140-146")</x:f>
      </x:c>
      <x:c r="F28" s="11" t="str">
        <x:v>NSCLC; terapi TKI; prognosis</x:v>
      </x:c>
      <x:c r="G28" s="11" t="str">
        <x:v>NA</x:v>
      </x:c>
      <x:c r="H28" s="11" t="str">
        <x:v>Terbit setelah pembaruan SCA-JR 17 Juli 2023; perlu verifikasi Scopus langsung</x:v>
      </x:c>
      <x:c r="I28" s="11" t="str">
        <x:v>https://doi.org/10.20473/jr.v11-I.2.2025.140-146</x:v>
      </x:c>
      <x:c r="J28" s="11" t="str">
        <x:v>https://e-journal.unair.ac.id/JR/SCA</x:v>
      </x:c>
      <x:c r="K28" s="11" t="str">
        <x:v>Kanker paru &amp; onkologi toraks</x:v>
      </x:c>
    </x:row>
    <x:row r="29" ht="45" customHeight="1">
      <x:c r="A29" s="11" t="n">
        <x:v>28</x:v>
      </x:c>
      <x:c r="B29" s="11" t="str">
        <x:v>The Effectiveness of Lactobacillus rhamnosus Administration on the Growth of Klebsiella pneumoniae in Mice (Mus musculus)</x:v>
      </x:c>
      <x:c r="C29" s="11" t="str">
        <x:v>Izhar Fitrah Ahmad dkk.</x:v>
      </x:c>
      <x:c r="D29" s="11" t="n">
        <x:v>2025</x:v>
      </x:c>
      <x:c r="E29" s="11" t="e">
        <x:f>HYPERLINK("https://doi.org/10.20473/jr.v11-I.2.2025.147-152","10.20473/jr.v11-I.2.2025.147-152")</x:f>
      </x:c>
      <x:c r="F29" s="11" t="str">
        <x:v>Eksperimental hewan; Klebsiella pneumoniae; probiotik</x:v>
      </x:c>
      <x:c r="G29" s="11" t="str">
        <x:v>NA</x:v>
      </x:c>
      <x:c r="H29" s="11" t="str">
        <x:v>Terbit setelah pembaruan SCA-JR 17 Juli 2023; perlu verifikasi Scopus langsung</x:v>
      </x:c>
      <x:c r="I29" s="11" t="str">
        <x:v>https://doi.org/10.20473/jr.v11-I.2.2025.147-152</x:v>
      </x:c>
      <x:c r="J29" s="11" t="str">
        <x:v>https://e-journal.unair.ac.id/JR/SCA</x:v>
      </x:c>
      <x:c r="K29" s="11" t="str">
        <x:v>Eksperimental/preklinik &amp; toksikologi paru</x:v>
      </x:c>
    </x:row>
    <x:row r="30" ht="45" customHeight="1">
      <x:c r="A30" s="11" t="n">
        <x:v>29</x:v>
      </x:c>
      <x:c r="B30" s="11" t="str">
        <x:v>Determining Chronic Cough Using the Methacholine Bronchial Provocation Test</x:v>
      </x:c>
      <x:c r="C30" s="11" t="str">
        <x:v>Esra Arslan Aksu; Oğuz Uzun</x:v>
      </x:c>
      <x:c r="D30" s="11" t="n">
        <x:v>2025</x:v>
      </x:c>
      <x:c r="E30" s="11" t="e">
        <x:f>HYPERLINK("https://doi.org/10.20473/jr.v11-I.1.2025.1-5","10.20473/jr.v11-I.1.2025.1-5")</x:f>
      </x:c>
      <x:c r="F30" s="11" t="str">
        <x:v>Batuk kronik; uji provokasi metakolin</x:v>
      </x:c>
      <x:c r="G30" s="11" t="str">
        <x:v>NA</x:v>
      </x:c>
      <x:c r="H30" s="11" t="str">
        <x:v>Terbit setelah pembaruan SCA-JR 17 Juli 2023; perlu verifikasi Scopus langsung</x:v>
      </x:c>
      <x:c r="I30" s="11" t="str">
        <x:v>https://doi.org/10.20473/jr.v11-I.1.2025.1-5</x:v>
      </x:c>
      <x:c r="J30" s="11" t="str">
        <x:v>https://e-journal.unair.ac.id/JR/SCA</x:v>
      </x:c>
      <x:c r="K30" s="11" t="str">
        <x:v>Faal paru, bronkoskopi &amp; diagnostik respirasi</x:v>
      </x:c>
    </x:row>
    <x:row r="31" ht="45" customHeight="1">
      <x:c r="A31" s="11" t="n">
        <x:v>30</x:v>
      </x:c>
      <x:c r="B31" s="11" t="str">
        <x:v>Nutritional Status and Lung Cavity in Pulmonary Tuberculosis Patient</x:v>
      </x:c>
      <x:c r="C31" s="11" t="str">
        <x:v>Christi Giovani Anggasta Hanafi dkk.</x:v>
      </x:c>
      <x:c r="D31" s="11" t="n">
        <x:v>2025</x:v>
      </x:c>
      <x:c r="E31" s="11" t="e">
        <x:f>HYPERLINK("https://doi.org/10.20473/jr.v11-I.1.2025.6-14","10.20473/jr.v11-I.1.2025.6-14")</x:f>
      </x:c>
      <x:c r="F31" s="11" t="str">
        <x:v>TB paru; status nutrisi; kavitas paru</x:v>
      </x:c>
      <x:c r="G31" s="11" t="str">
        <x:v>NA</x:v>
      </x:c>
      <x:c r="H31" s="11" t="str">
        <x:v>Terbit setelah pembaruan SCA-JR 17 Juli 2023; perlu verifikasi Scopus langsung</x:v>
      </x:c>
      <x:c r="I31" s="11" t="str">
        <x:v>https://doi.org/10.20473/jr.v11-I.1.2025.6-14</x:v>
      </x:c>
      <x:c r="J31" s="11" t="str">
        <x:v>https://e-journal.unair.ac.id/JR/SCA</x:v>
      </x:c>
      <x:c r="K31" s="11" t="str">
        <x:v>Tuberkulosis &amp; pasca-TB</x:v>
      </x:c>
    </x:row>
    <x:row r="32" ht="45" customHeight="1">
      <x:c r="A32" s="11" t="n">
        <x:v>31</x:v>
      </x:c>
      <x:c r="B32" s="11" t="str">
        <x:v>Depression in Patients with Lung Cancer during the COVID-19 Pandemic</x:v>
      </x:c>
      <x:c r="C32" s="11" t="str">
        <x:v>Hanna Lianti Afladhia; Sita Andarini</x:v>
      </x:c>
      <x:c r="D32" s="11" t="n">
        <x:v>2025</x:v>
      </x:c>
      <x:c r="E32" s="11" t="e">
        <x:f>HYPERLINK("https://doi.org/10.20473/jr.v11-I.1.2025.15-21","10.20473/jr.v11-I.1.2025.15-21")</x:f>
      </x:c>
      <x:c r="F32" s="11" t="str">
        <x:v>Kanker paru; depresi; pandemi COVID-19</x:v>
      </x:c>
      <x:c r="G32" s="11" t="str">
        <x:v>NA</x:v>
      </x:c>
      <x:c r="H32" s="11" t="str">
        <x:v>Terbit setelah pembaruan SCA-JR 17 Juli 2023; perlu verifikasi Scopus langsung</x:v>
      </x:c>
      <x:c r="I32" s="11" t="str">
        <x:v>https://doi.org/10.20473/jr.v11-I.1.2025.15-21</x:v>
      </x:c>
      <x:c r="J32" s="11" t="str">
        <x:v>https://e-journal.unair.ac.id/JR/SCA</x:v>
      </x:c>
      <x:c r="K32" s="11" t="str">
        <x:v>Kanker paru &amp; onkologi toraks</x:v>
      </x:c>
    </x:row>
    <x:row r="33" ht="45" customHeight="1">
      <x:c r="A33" s="11" t="n">
        <x:v>32</x:v>
      </x:c>
      <x:c r="B33" s="11" t="str">
        <x:v>The Time to Progression in Lung Adenocarcinoma Patients Receiving First- and Second-Generation EGFR-TKI in Indonesia</x:v>
      </x:c>
      <x:c r="C33" s="11" t="str">
        <x:v>Elisna Syahruddin dkk.</x:v>
      </x:c>
      <x:c r="D33" s="11" t="n">
        <x:v>2025</x:v>
      </x:c>
      <x:c r="E33" s="11" t="e">
        <x:f>HYPERLINK("https://doi.org/10.20473/jr.v11-I.1.2025.22-30","10.20473/jr.v11-I.1.2025.22-30")</x:f>
      </x:c>
      <x:c r="F33" s="11" t="str">
        <x:v>Adenokarsinoma paru; EGFR-TKI; time to progression</x:v>
      </x:c>
      <x:c r="G33" s="11" t="str">
        <x:v>NA</x:v>
      </x:c>
      <x:c r="H33" s="11" t="str">
        <x:v>Terbit setelah pembaruan SCA-JR 17 Juli 2023; perlu verifikasi Scopus langsung</x:v>
      </x:c>
      <x:c r="I33" s="11" t="str">
        <x:v>https://doi.org/10.20473/jr.v11-I.1.2025.22-30</x:v>
      </x:c>
      <x:c r="J33" s="11" t="str">
        <x:v>https://e-journal.unair.ac.id/JR/SCA</x:v>
      </x:c>
      <x:c r="K33" s="11" t="str">
        <x:v>Kanker paru &amp; onkologi toraks</x:v>
      </x:c>
    </x:row>
    <x:row r="34" ht="45" customHeight="1">
      <x:c r="A34" s="11" t="n">
        <x:v>33</x:v>
      </x:c>
      <x:c r="B34" s="11" t="str">
        <x:v>The Influence of Nigella sativa on the Increase of IFN-γ and Quality of Life in Lung Cancer Patients Undergoing Chemotherapy</x:v>
      </x:c>
      <x:c r="C34" s="11" t="str">
        <x:v>Reza Aditya Mahendra dkk.</x:v>
      </x:c>
      <x:c r="D34" s="11" t="n">
        <x:v>2025</x:v>
      </x:c>
      <x:c r="E34" s="11" t="e">
        <x:f>HYPERLINK("https://doi.org/10.20473/jr.v11-I.1.2025.31-38","10.20473/jr.v11-I.1.2025.31-38")</x:f>
      </x:c>
      <x:c r="F34" s="11" t="str">
        <x:v>Kanker paru; Nigella sativa; IFN-γ; kualitas hidup</x:v>
      </x:c>
      <x:c r="G34" s="11" t="str">
        <x:v>NA</x:v>
      </x:c>
      <x:c r="H34" s="11" t="str">
        <x:v>Terbit setelah pembaruan SCA-JR 17 Juli 2023; perlu verifikasi Scopus langsung</x:v>
      </x:c>
      <x:c r="I34" s="11" t="str">
        <x:v>https://doi.org/10.20473/jr.v11-I.1.2025.31-38</x:v>
      </x:c>
      <x:c r="J34" s="11" t="str">
        <x:v>https://e-journal.unair.ac.id/JR/SCA</x:v>
      </x:c>
      <x:c r="K34" s="11" t="str">
        <x:v>Kanker paru &amp; onkologi toraks</x:v>
      </x:c>
    </x:row>
    <x:row r="35" ht="45" customHeight="1">
      <x:c r="A35" s="11" t="n">
        <x:v>34</x:v>
      </x:c>
      <x:c r="B35" s="11" t="str">
        <x:v>Double-Lumen vs Small-Bore Pigtail Catheter for Pleural Effusion: Which is Superior?</x:v>
      </x:c>
      <x:c r="C35" s="11" t="str">
        <x:v>Novi Andriani Siagian dkk.</x:v>
      </x:c>
      <x:c r="D35" s="11" t="n">
        <x:v>2025</x:v>
      </x:c>
      <x:c r="E35" s="11" t="e">
        <x:f>HYPERLINK("https://doi.org/10.20473/jr.v11-I.1.2025.39-46","10.20473/jr.v11-I.1.2025.39-46")</x:f>
      </x:c>
      <x:c r="F35" s="11" t="str">
        <x:v>Efusi pleura; perbandingan kateter drainase</x:v>
      </x:c>
      <x:c r="G35" s="11" t="str">
        <x:v>NA</x:v>
      </x:c>
      <x:c r="H35" s="11" t="str">
        <x:v>Terbit setelah pembaruan SCA-JR 17 Juli 2023; perlu verifikasi Scopus langsung</x:v>
      </x:c>
      <x:c r="I35" s="11" t="str">
        <x:v>https://doi.org/10.20473/jr.v11-I.1.2025.39-46</x:v>
      </x:c>
      <x:c r="J35" s="11" t="str">
        <x:v>https://e-journal.unair.ac.id/JR/SCA</x:v>
      </x:c>
      <x:c r="K35" s="11" t="str">
        <x:v>Efusi pleura &amp; prosedur pleura</x:v>
      </x:c>
    </x:row>
    <x:row r="36" ht="45" customHeight="1">
      <x:c r="A36" s="11" t="n">
        <x:v>35</x:v>
      </x:c>
      <x:c r="B36" s="11" t="str">
        <x:v>Anaplastic Lymphoma Kinase (ALK) Rearrangement of Lung Adenocarcinoma among North Sumatera Population</x:v>
      </x:c>
      <x:c r="C36" s="11" t="str">
        <x:v>Muhammad Yusuf Adira Putra dkk.</x:v>
      </x:c>
      <x:c r="D36" s="11" t="n">
        <x:v>2025</x:v>
      </x:c>
      <x:c r="E36" s="11" t="e">
        <x:f>HYPERLINK("https://doi.org/10.20473/jr.v11-I.1.2025.47-53","10.20473/jr.v11-I.1.2025.47-53")</x:f>
      </x:c>
      <x:c r="F36" s="11" t="str">
        <x:v>Adenokarsinoma paru; rearrangement ALK</x:v>
      </x:c>
      <x:c r="G36" s="11" t="str">
        <x:v>NA</x:v>
      </x:c>
      <x:c r="H36" s="11" t="str">
        <x:v>Terbit setelah pembaruan SCA-JR 17 Juli 2023; perlu verifikasi Scopus langsung</x:v>
      </x:c>
      <x:c r="I36" s="11" t="str">
        <x:v>https://doi.org/10.20473/jr.v11-I.1.2025.47-53</x:v>
      </x:c>
      <x:c r="J36" s="11" t="str">
        <x:v>https://e-journal.unair.ac.id/JR/SCA</x:v>
      </x:c>
      <x:c r="K36" s="11" t="str">
        <x:v>Kanker paru &amp; onkologi toraks</x:v>
      </x:c>
    </x:row>
    <x:row r="37" ht="45" customHeight="1">
      <x:c r="A37" s="11" t="n">
        <x:v>36</x:v>
      </x:c>
      <x:c r="B37" s="11" t="str">
        <x:v>Factors Associated with the Outcomes of Patients with Hospital-Acquired Pneumonia (HAP) at Dr. Moewardi General Hospital, Surakarta</x:v>
      </x:c>
      <x:c r="C37" s="11" t="str">
        <x:v>Natasha Nawanindha dkk.</x:v>
      </x:c>
      <x:c r="D37" s="11" t="n">
        <x:v>2024</x:v>
      </x:c>
      <x:c r="E37" s="11" t="e">
        <x:f>HYPERLINK("https://doi.org/10.20473/jr.v10-I.3.2024.186-194","10.20473/jr.v10-I.3.2024.186-194")</x:f>
      </x:c>
      <x:c r="F37" s="11" t="str">
        <x:v>HAP; faktor luaran klinis</x:v>
      </x:c>
      <x:c r="G37" s="11" t="str">
        <x:v>NA</x:v>
      </x:c>
      <x:c r="H37" s="11" t="str">
        <x:v>Terbit setelah pembaruan SCA-JR 17 Juli 2023; perlu verifikasi Scopus langsung</x:v>
      </x:c>
      <x:c r="I37" s="11" t="str">
        <x:v>https://doi.org/10.20473/jr.v10-I.3.2024.186-194</x:v>
      </x:c>
      <x:c r="J37" s="11" t="str">
        <x:v>https://e-journal.unair.ac.id/JR/SCA</x:v>
      </x:c>
      <x:c r="K37" s="11" t="str">
        <x:v>Pneumonia &amp; infeksi respirasi non-TB/ICU</x:v>
      </x:c>
    </x:row>
    <x:row r="38" ht="45" customHeight="1">
      <x:c r="A38" s="11" t="n">
        <x:v>37</x:v>
      </x:c>
      <x:c r="B38" s="11" t="str">
        <x:v>Diabetes Mellitus Associated with Sputum Conversion Time in Drug-Resistant Pulmonary TB Patients at Dr. Soebandi Regional General Hospital, Jember</x:v>
      </x:c>
      <x:c r="C38" s="11" t="str">
        <x:v>Nahla Ahmad Rahami dkk.</x:v>
      </x:c>
      <x:c r="D38" s="11" t="n">
        <x:v>2024</x:v>
      </x:c>
      <x:c r="E38" s="11" t="e">
        <x:f>HYPERLINK("https://doi.org/10.20473/jr.v10-I.3.2024.195-202","10.20473/jr.v10-I.3.2024.195-202")</x:f>
      </x:c>
      <x:c r="F38" s="11" t="str">
        <x:v>TB resistan obat; DM; konversi sputum</x:v>
      </x:c>
      <x:c r="G38" s="11" t="str">
        <x:v>NA</x:v>
      </x:c>
      <x:c r="H38" s="11" t="str">
        <x:v>Terbit setelah pembaruan SCA-JR 17 Juli 2023; perlu verifikasi Scopus langsung</x:v>
      </x:c>
      <x:c r="I38" s="11" t="str">
        <x:v>https://doi.org/10.20473/jr.v10-I.3.2024.195-202</x:v>
      </x:c>
      <x:c r="J38" s="11" t="str">
        <x:v>https://e-journal.unair.ac.id/JR/SCA</x:v>
      </x:c>
      <x:c r="K38" s="11" t="str">
        <x:v>Tuberkulosis &amp; pasca-TB</x:v>
      </x:c>
    </x:row>
    <x:row r="39" ht="45" customHeight="1">
      <x:c r="A39" s="11" t="n">
        <x:v>38</x:v>
      </x:c>
      <x:c r="B39" s="11" t="str">
        <x:v>Effect of Different Levofloxacin Doses on QTc Interval Prolongation in Multidrug-Resistant Tuberculosis Patients Treated with the 9-Month All-Oral Regimen</x:v>
      </x:c>
      <x:c r="C39" s="11" t="str">
        <x:v>Soedarsono dkk.</x:v>
      </x:c>
      <x:c r="D39" s="11" t="n">
        <x:v>2024</x:v>
      </x:c>
      <x:c r="E39" s="11" t="e">
        <x:f>HYPERLINK("https://doi.org/10.20473/jr.v10-I.3.2024.203-208","10.20473/jr.v10-I.3.2024.203-208")</x:f>
      </x:c>
      <x:c r="F39" s="11" t="str">
        <x:v>MDR-TB; levofloxacin; QTc</x:v>
      </x:c>
      <x:c r="G39" s="11" t="str">
        <x:v>NA</x:v>
      </x:c>
      <x:c r="H39" s="11" t="str">
        <x:v>Terbit setelah pembaruan SCA-JR 17 Juli 2023; perlu verifikasi Scopus langsung</x:v>
      </x:c>
      <x:c r="I39" s="11" t="str">
        <x:v>https://doi.org/10.20473/jr.v10-I.3.2024.203-208</x:v>
      </x:c>
      <x:c r="J39" s="11" t="str">
        <x:v>https://e-journal.unair.ac.id/JR/SCA</x:v>
      </x:c>
      <x:c r="K39" s="11" t="str">
        <x:v>Tuberkulosis &amp; pasca-TB</x:v>
      </x:c>
    </x:row>
    <x:row r="40" ht="45" customHeight="1">
      <x:c r="A40" s="11" t="n">
        <x:v>39</x:v>
      </x:c>
      <x:c r="B40" s="11" t="str">
        <x:v>Neutrophil-Lymphocyte Ratio (NLR) as a Prognostic Marker in Advanced Lung Cancer Patients Undergoing First-Line Treatment</x:v>
      </x:c>
      <x:c r="C40" s="11" t="str">
        <x:v>Dinda Ary Miranda Dewi dkk.</x:v>
      </x:c>
      <x:c r="D40" s="11" t="n">
        <x:v>2024</x:v>
      </x:c>
      <x:c r="E40" s="11" t="e">
        <x:f>HYPERLINK("https://doi.org/10.20473/jr.v10-I.3.2024.209-213","10.20473/jr.v10-I.3.2024.209-213")</x:f>
      </x:c>
      <x:c r="F40" s="11" t="str">
        <x:v>Kanker paru lanjut; NLR; prognostik</x:v>
      </x:c>
      <x:c r="G40" s="11" t="str">
        <x:v>NA</x:v>
      </x:c>
      <x:c r="H40" s="11" t="str">
        <x:v>Terbit setelah pembaruan SCA-JR 17 Juli 2023; perlu verifikasi Scopus langsung</x:v>
      </x:c>
      <x:c r="I40" s="11" t="str">
        <x:v>https://doi.org/10.20473/jr.v10-I.3.2024.209-213</x:v>
      </x:c>
      <x:c r="J40" s="11" t="str">
        <x:v>https://e-journal.unair.ac.id/JR/SCA</x:v>
      </x:c>
      <x:c r="K40" s="11" t="str">
        <x:v>Kanker paru &amp; onkologi toraks</x:v>
      </x:c>
    </x:row>
    <x:row r="41" ht="45" customHeight="1">
      <x:c r="A41" s="11" t="n">
        <x:v>40</x:v>
      </x:c>
      <x:c r="B41" s="11" t="str">
        <x:v>Vitamin C Intake and Anti-Tuberculosis Drugs-Induced Hepatitis in Pulmonary Tuberculosis Patients</x:v>
      </x:c>
      <x:c r="C41" s="11" t="str">
        <x:v>Hadiati Rabbani dkk.</x:v>
      </x:c>
      <x:c r="D41" s="11" t="n">
        <x:v>2024</x:v>
      </x:c>
      <x:c r="E41" s="11" t="e">
        <x:f>HYPERLINK("https://doi.org/10.20473/jr.v10-I.3.2024.214-221","10.20473/jr.v10-I.3.2024.214-221")</x:f>
      </x:c>
      <x:c r="F41" s="11" t="str">
        <x:v>TB paru; vitamin C; hepatotoksisitas OAT</x:v>
      </x:c>
      <x:c r="G41" s="11" t="str">
        <x:v>NA</x:v>
      </x:c>
      <x:c r="H41" s="11" t="str">
        <x:v>Terbit setelah pembaruan SCA-JR 17 Juli 2023; perlu verifikasi Scopus langsung</x:v>
      </x:c>
      <x:c r="I41" s="11" t="str">
        <x:v>https://doi.org/10.20473/jr.v10-I.3.2024.214-221</x:v>
      </x:c>
      <x:c r="J41" s="11" t="str">
        <x:v>https://e-journal.unair.ac.id/JR/SCA</x:v>
      </x:c>
      <x:c r="K41" s="11" t="str">
        <x:v>Tuberkulosis &amp; pasca-TB</x:v>
      </x:c>
    </x:row>
    <x:row r="42" ht="45" customHeight="1">
      <x:c r="A42" s="11" t="n">
        <x:v>41</x:v>
      </x:c>
      <x:c r="B42" s="11" t="str">
        <x:v>Volatile Organic Compounds (VOC) and Serum Leukotriene B4 between COPD Patients and COPD with Lung Cancer Patients</x:v>
      </x:c>
      <x:c r="C42" s="11" t="str">
        <x:v>Susanthy Djajalaksana dkk.</x:v>
      </x:c>
      <x:c r="D42" s="11" t="n">
        <x:v>2024</x:v>
      </x:c>
      <x:c r="E42" s="11" t="e">
        <x:f>HYPERLINK("https://doi.org/10.20473/jr.v10-I.3.2024.222-227","10.20473/jr.v10-I.3.2024.222-227")</x:f>
      </x:c>
      <x:c r="F42" s="11" t="str">
        <x:v>PPOK vs PPOK+kanker paru; VOC/LTB4</x:v>
      </x:c>
      <x:c r="G42" s="11" t="str">
        <x:v>NA</x:v>
      </x:c>
      <x:c r="H42" s="11" t="str">
        <x:v>Terbit setelah pembaruan SCA-JR 17 Juli 2023; perlu verifikasi Scopus langsung</x:v>
      </x:c>
      <x:c r="I42" s="11" t="str">
        <x:v>https://doi.org/10.20473/jr.v10-I.3.2024.222-227</x:v>
      </x:c>
      <x:c r="J42" s="11" t="str">
        <x:v>https://e-journal.unair.ac.id/JR/SCA</x:v>
      </x:c>
      <x:c r="K42" s="11" t="str">
        <x:v>Kanker paru &amp; onkologi toraks</x:v>
      </x:c>
    </x:row>
    <x:row r="43" ht="45" customHeight="1">
      <x:c r="A43" s="11" t="n">
        <x:v>42</x:v>
      </x:c>
      <x:c r="B43" s="11" t="str">
        <x:v>Assessment of Quality of Life in Advanced-Stage Lung Cancer Patients Using EORTC QLQ-C30 Questionnaire</x:v>
      </x:c>
      <x:c r="C43" s="11" t="str">
        <x:v>Ariantika dkk.</x:v>
      </x:c>
      <x:c r="D43" s="11" t="n">
        <x:v>2024</x:v>
      </x:c>
      <x:c r="E43" s="11" t="e">
        <x:f>HYPERLINK("https://doi.org/10.20473/jr.v10-I.3.2024.228-235","10.20473/jr.v10-I.3.2024.228-235")</x:f>
      </x:c>
      <x:c r="F43" s="11" t="str">
        <x:v>Kanker paru lanjut; kualitas hidup</x:v>
      </x:c>
      <x:c r="G43" s="11" t="str">
        <x:v>NA</x:v>
      </x:c>
      <x:c r="H43" s="11" t="str">
        <x:v>Terbit setelah pembaruan SCA-JR 17 Juli 2023; perlu verifikasi Scopus langsung</x:v>
      </x:c>
      <x:c r="I43" s="11" t="str">
        <x:v>https://doi.org/10.20473/jr.v10-I.3.2024.228-235</x:v>
      </x:c>
      <x:c r="J43" s="11" t="str">
        <x:v>https://e-journal.unair.ac.id/JR/SCA</x:v>
      </x:c>
      <x:c r="K43" s="11" t="str">
        <x:v>Kanker paru &amp; onkologi toraks</x:v>
      </x:c>
    </x:row>
    <x:row r="44" ht="45" customHeight="1">
      <x:c r="A44" s="11" t="n">
        <x:v>43</x:v>
      </x:c>
      <x:c r="B44" s="11" t="str">
        <x:v>CYP2A6 Genetic Polymorphism and Nicotine Metabolism of Male Smokers in Indonesia</x:v>
      </x:c>
      <x:c r="C44" s="11" t="str">
        <x:v>Chaliza Soliha dkk.</x:v>
      </x:c>
      <x:c r="D44" s="11" t="n">
        <x:v>2024</x:v>
      </x:c>
      <x:c r="E44" s="11" t="e">
        <x:f>HYPERLINK("https://doi.org/10.20473/jr.v10-I.2.2024.93-98","10.20473/jr.v10-I.2.2024.93-98")</x:f>
      </x:c>
      <x:c r="F44" s="11" t="str">
        <x:v>Merokok; polimorfisme CYP2A6; metabolisme nikotin</x:v>
      </x:c>
      <x:c r="G44" s="11" t="str">
        <x:v>NA</x:v>
      </x:c>
      <x:c r="H44" s="11" t="str">
        <x:v>Terbit setelah pembaruan SCA-JR 17 Juli 2023; perlu verifikasi Scopus langsung</x:v>
      </x:c>
      <x:c r="I44" s="11" t="str">
        <x:v>https://doi.org/10.20473/jr.v10-I.2.2024.93-98</x:v>
      </x:c>
      <x:c r="J44" s="11" t="str">
        <x:v>https://e-journal.unair.ac.id/JR/SCA</x:v>
      </x:c>
      <x:c r="K44" s="11" t="str">
        <x:v>Merokok/vape &amp; pajanan tembakau</x:v>
      </x:c>
    </x:row>
    <x:row r="45" ht="45" customHeight="1">
      <x:c r="A45" s="11" t="n">
        <x:v>44</x:v>
      </x:c>
      <x:c r="B45" s="11" t="str">
        <x:v>D-Dimer and Brixia Score to Mortality in COVID-19 Patients</x:v>
      </x:c>
      <x:c r="C45" s="11" t="str">
        <x:v>Silvy Amalia Falyani dkk.</x:v>
      </x:c>
      <x:c r="D45" s="11" t="n">
        <x:v>2024</x:v>
      </x:c>
      <x:c r="E45" s="11" t="e">
        <x:f>HYPERLINK("https://doi.org/10.20473/jr.v10-I.2.2024.99-106","10.20473/jr.v10-I.2.2024.99-106")</x:f>
      </x:c>
      <x:c r="F45" s="11" t="str">
        <x:v>COVID-19; D-dimer; Brixia score; mortalitas</x:v>
      </x:c>
      <x:c r="G45" s="11" t="str">
        <x:v>NA</x:v>
      </x:c>
      <x:c r="H45" s="11" t="str">
        <x:v>Terbit setelah pembaruan SCA-JR 17 Juli 2023; perlu verifikasi Scopus langsung</x:v>
      </x:c>
      <x:c r="I45" s="11" t="str">
        <x:v>https://doi.org/10.20473/jr.v10-I.2.2024.99-106</x:v>
      </x:c>
      <x:c r="J45" s="11" t="str">
        <x:v>https://e-journal.unair.ac.id/JR/SCA</x:v>
      </x:c>
      <x:c r="K45" s="11" t="str">
        <x:v>COVID-19 &amp; post-COVID</x:v>
      </x:c>
    </x:row>
    <x:row r="46" ht="45" customHeight="1">
      <x:c r="A46" s="11" t="n">
        <x:v>45</x:v>
      </x:c>
      <x:c r="B46" s="11" t="str">
        <x:v>Comparison of Anxiety Levels in MDR-TB Patients with Individual and Short-term Regimens at Dr. Soebandi Regional General Hospital, Jember, Indonesia</x:v>
      </x:c>
      <x:c r="C46" s="11" t="str">
        <x:v>Muhammad Rifqy Alvy Widodo dkk.</x:v>
      </x:c>
      <x:c r="D46" s="11" t="n">
        <x:v>2024</x:v>
      </x:c>
      <x:c r="E46" s="11" t="e">
        <x:f>HYPERLINK("https://doi.org/10.20473/jr.v10-I.2.2024.107-113","10.20473/jr.v10-I.2.2024.107-113")</x:f>
      </x:c>
      <x:c r="F46" s="11" t="str">
        <x:v>MDR-TB; kecemasan; regimen individual vs jangka pendek</x:v>
      </x:c>
      <x:c r="G46" s="11" t="str">
        <x:v>NA</x:v>
      </x:c>
      <x:c r="H46" s="11" t="str">
        <x:v>Terbit setelah pembaruan SCA-JR 17 Juli 2023; perlu verifikasi Scopus langsung</x:v>
      </x:c>
      <x:c r="I46" s="11" t="str">
        <x:v>https://doi.org/10.20473/jr.v10-I.2.2024.107-113</x:v>
      </x:c>
      <x:c r="J46" s="11" t="str">
        <x:v>https://e-journal.unair.ac.id/JR/SCA</x:v>
      </x:c>
      <x:c r="K46" s="11" t="str">
        <x:v>Tuberkulosis &amp; pasca-TB</x:v>
      </x:c>
    </x:row>
    <x:row r="47" ht="45" customHeight="1">
      <x:c r="A47" s="11" t="n">
        <x:v>46</x:v>
      </x:c>
      <x:c r="B47" s="11" t="str">
        <x:v>The Dynamic of Smoking Behavior through the Course of Tuberculosis Illness: A Hospital-Based Study in Medan, Indonesia</x:v>
      </x:c>
      <x:c r="C47" s="11" t="str">
        <x:v>Nanda Safira dkk.</x:v>
      </x:c>
      <x:c r="D47" s="11" t="n">
        <x:v>2024</x:v>
      </x:c>
      <x:c r="E47" s="11" t="e">
        <x:f>HYPERLINK("https://doi.org/10.20473/jr.v10-I.2.2024.114-119","10.20473/jr.v10-I.2.2024.114-119")</x:f>
      </x:c>
      <x:c r="F47" s="11" t="str">
        <x:v>TB; perilaku merokok selama perjalanan penyakit</x:v>
      </x:c>
      <x:c r="G47" s="11" t="str">
        <x:v>NA</x:v>
      </x:c>
      <x:c r="H47" s="11" t="str">
        <x:v>Terbit setelah pembaruan SCA-JR 17 Juli 2023; perlu verifikasi Scopus langsung</x:v>
      </x:c>
      <x:c r="I47" s="11" t="str">
        <x:v>https://doi.org/10.20473/jr.v10-I.2.2024.114-119</x:v>
      </x:c>
      <x:c r="J47" s="11" t="str">
        <x:v>https://e-journal.unair.ac.id/JR/SCA</x:v>
      </x:c>
      <x:c r="K47" s="11" t="str">
        <x:v>Tuberkulosis &amp; pasca-TB</x:v>
      </x:c>
    </x:row>
    <x:row r="48" ht="45" customHeight="1">
      <x:c r="A48" s="11" t="n">
        <x:v>47</x:v>
      </x:c>
      <x:c r="B48" s="11" t="str">
        <x:v>The Effect of Anemia on Prognostic in Non-Small Cell Lung Cancer Patients Receiving Platinum-Based Chemotherapy</x:v>
      </x:c>
      <x:c r="C48" s="11" t="str">
        <x:v>Ulfah Kartikasari dkk.</x:v>
      </x:c>
      <x:c r="D48" s="11" t="n">
        <x:v>2024</x:v>
      </x:c>
      <x:c r="E48" s="11" t="e">
        <x:f>HYPERLINK("https://doi.org/10.20473/jr.v10-I.2.2024.120-129","10.20473/jr.v10-I.2.2024.120-129")</x:f>
      </x:c>
      <x:c r="F48" s="11" t="str">
        <x:v>NSCLC; anemia; prognosis kemoterapi platinum</x:v>
      </x:c>
      <x:c r="G48" s="11" t="str">
        <x:v>NA</x:v>
      </x:c>
      <x:c r="H48" s="11" t="str">
        <x:v>Terbit setelah pembaruan SCA-JR 17 Juli 2023; perlu verifikasi Scopus langsung</x:v>
      </x:c>
      <x:c r="I48" s="11" t="str">
        <x:v>https://doi.org/10.20473/jr.v10-I.2.2024.120-129</x:v>
      </x:c>
      <x:c r="J48" s="11" t="str">
        <x:v>https://e-journal.unair.ac.id/JR/SCA</x:v>
      </x:c>
      <x:c r="K48" s="11" t="str">
        <x:v>Kanker paru &amp; onkologi toraks</x:v>
      </x:c>
    </x:row>
    <x:row r="49" ht="45" customHeight="1">
      <x:c r="A49" s="11" t="n">
        <x:v>48</x:v>
      </x:c>
      <x:c r="B49" s="11" t="str">
        <x:v>Determining Factors for Smoking Habits and FeNO Levels in Male College Student Smokers</x:v>
      </x:c>
      <x:c r="C49" s="11" t="str">
        <x:v>Irfan Hasyim Tadjoedin dkk.</x:v>
      </x:c>
      <x:c r="D49" s="11" t="n">
        <x:v>2024</x:v>
      </x:c>
      <x:c r="E49" s="11" t="e">
        <x:f>HYPERLINK("https://doi.org/10.20473/jr.v10-I.2.2024.130-136","10.20473/jr.v10-I.2.2024.130-136")</x:f>
      </x:c>
      <x:c r="F49" s="11" t="str">
        <x:v>Merokok mahasiswa; FeNO; faktor kebiasaan merokok</x:v>
      </x:c>
      <x:c r="G49" s="11" t="str">
        <x:v>NA</x:v>
      </x:c>
      <x:c r="H49" s="11" t="str">
        <x:v>Terbit setelah pembaruan SCA-JR 17 Juli 2023; perlu verifikasi Scopus langsung</x:v>
      </x:c>
      <x:c r="I49" s="11" t="str">
        <x:v>https://doi.org/10.20473/jr.v10-I.2.2024.130-136</x:v>
      </x:c>
      <x:c r="J49" s="11" t="str">
        <x:v>https://e-journal.unair.ac.id/JR/SCA</x:v>
      </x:c>
      <x:c r="K49" s="11" t="str">
        <x:v>Merokok/vape &amp; pajanan tembakau</x:v>
      </x:c>
    </x:row>
    <x:row r="50" ht="45" customHeight="1">
      <x:c r="A50" s="11" t="n">
        <x:v>49</x:v>
      </x:c>
      <x:c r="B50" s="11" t="str">
        <x:v>Neutrophil-Lymphocyte Ratio and Nutritional Status as Parameters of Sputum Conversion in MDR-TB Before &amp; After 3 Months of Anti-TB Treatment</x:v>
      </x:c>
      <x:c r="C50" s="11" t="str">
        <x:v>Putri Maria Regina dkk.</x:v>
      </x:c>
      <x:c r="D50" s="11" t="n">
        <x:v>2024</x:v>
      </x:c>
      <x:c r="E50" s="11" t="e">
        <x:f>HYPERLINK("https://doi.org/10.20473/jr.v10-I.2.2024.137-142","10.20473/jr.v10-I.2.2024.137-142")</x:f>
      </x:c>
      <x:c r="F50" s="11" t="str">
        <x:v>MDR-TB; NLR; status nutrisi; konversi sputum</x:v>
      </x:c>
      <x:c r="G50" s="11" t="str">
        <x:v>NA</x:v>
      </x:c>
      <x:c r="H50" s="11" t="str">
        <x:v>Terbit setelah pembaruan SCA-JR 17 Juli 2023; perlu verifikasi Scopus langsung</x:v>
      </x:c>
      <x:c r="I50" s="11" t="str">
        <x:v>https://doi.org/10.20473/jr.v10-I.2.2024.137-142</x:v>
      </x:c>
      <x:c r="J50" s="11" t="str">
        <x:v>https://e-journal.unair.ac.id/JR/SCA</x:v>
      </x:c>
      <x:c r="K50" s="11" t="str">
        <x:v>Tuberkulosis &amp; pasca-TB</x:v>
      </x:c>
    </x:row>
    <x:row r="51" ht="45" customHeight="1">
      <x:c r="A51" s="11" t="n">
        <x:v>50</x:v>
      </x:c>
      <x:c r="B51" s="11" t="str">
        <x:v>Corona Virus Disease 19 (COVID-19) Patient Profile in Klungkung</x:v>
      </x:c>
      <x:c r="C51" s="11" t="str">
        <x:v>Ni Komang Ari Sepriyanti dkk.</x:v>
      </x:c>
      <x:c r="D51" s="11" t="n">
        <x:v>2024</x:v>
      </x:c>
      <x:c r="E51" s="11" t="e">
        <x:f>HYPERLINK("https://doi.org/10.20473/jr.v10-I.1.2024.1-5","10.20473/jr.v10-I.1.2024.1-5")</x:f>
      </x:c>
      <x:c r="F51" s="11" t="str">
        <x:v>COVID-19; profil klinis/demografi</x:v>
      </x:c>
      <x:c r="G51" s="11" t="str">
        <x:v>NA</x:v>
      </x:c>
      <x:c r="H51" s="11" t="str">
        <x:v>Terbit setelah pembaruan SCA-JR 17 Juli 2023; perlu verifikasi Scopus langsung</x:v>
      </x:c>
      <x:c r="I51" s="11" t="str">
        <x:v>https://doi.org/10.20473/jr.v10-I.1.2024.1-5</x:v>
      </x:c>
      <x:c r="J51" s="11" t="str">
        <x:v>https://e-journal.unair.ac.id/JR/SCA</x:v>
      </x:c>
      <x:c r="K51" s="11" t="str">
        <x:v>COVID-19 &amp; post-COVID</x:v>
      </x:c>
    </x:row>
    <x:row r="52" ht="45" customHeight="1">
      <x:c r="A52" s="11" t="n">
        <x:v>51</x:v>
      </x:c>
      <x:c r="B52" s="11" t="str">
        <x:v>Antibiotic Susceptibility Patterns among Indonesian Adults Hospitalized with Pneumonia</x:v>
      </x:c>
      <x:c r="C52" s="11" t="str">
        <x:v>Afan Fatkhur Akhmad dkk.</x:v>
      </x:c>
      <x:c r="D52" s="11" t="n">
        <x:v>2024</x:v>
      </x:c>
      <x:c r="E52" s="11" t="e">
        <x:f>HYPERLINK("https://doi.org/10.20473/jr.v10-I.1.2024.6-13","10.20473/jr.v10-I.1.2024.6-13")</x:f>
      </x:c>
      <x:c r="F52" s="11" t="str">
        <x:v>Pneumonia rawat inap; pola sensitivitas antibiotik</x:v>
      </x:c>
      <x:c r="G52" s="11" t="str">
        <x:v>NA</x:v>
      </x:c>
      <x:c r="H52" s="11" t="str">
        <x:v>Terbit setelah pembaruan SCA-JR 17 Juli 2023; perlu verifikasi Scopus langsung</x:v>
      </x:c>
      <x:c r="I52" s="11" t="str">
        <x:v>https://doi.org/10.20473/jr.v10-I.1.2024.6-13</x:v>
      </x:c>
      <x:c r="J52" s="11" t="str">
        <x:v>https://e-journal.unair.ac.id/JR/SCA</x:v>
      </x:c>
      <x:c r="K52" s="11" t="str">
        <x:v>Pneumonia &amp; infeksi respirasi non-TB/ICU</x:v>
      </x:c>
    </x:row>
    <x:row r="53" ht="45" customHeight="1">
      <x:c r="A53" s="11" t="n">
        <x:v>52</x:v>
      </x:c>
      <x:c r="B53" s="11" t="str">
        <x:v>Vitamin D, Body Mass Index, and Total Lymphocyte Count in Drug-Sensitive and Drug-Resistant Tuberculosis Patients in Banjarmasin</x:v>
      </x:c>
      <x:c r="C53" s="11" t="str">
        <x:v>Soraya Riefani dkk.</x:v>
      </x:c>
      <x:c r="D53" s="11" t="n">
        <x:v>2024</x:v>
      </x:c>
      <x:c r="E53" s="11" t="e">
        <x:f>HYPERLINK("https://doi.org/10.20473/jr.v10-I.1.2024.14-22","10.20473/jr.v10-I.1.2024.14-22")</x:f>
      </x:c>
      <x:c r="F53" s="11" t="str">
        <x:v>TB DS/DR; vitamin D; BMI; limfosit</x:v>
      </x:c>
      <x:c r="G53" s="11" t="str">
        <x:v>NA</x:v>
      </x:c>
      <x:c r="H53" s="11" t="str">
        <x:v>Terbit setelah pembaruan SCA-JR 17 Juli 2023; perlu verifikasi Scopus langsung</x:v>
      </x:c>
      <x:c r="I53" s="11" t="str">
        <x:v>https://doi.org/10.20473/jr.v10-I.1.2024.14-22</x:v>
      </x:c>
      <x:c r="J53" s="11" t="str">
        <x:v>https://e-journal.unair.ac.id/JR/SCA</x:v>
      </x:c>
      <x:c r="K53" s="11" t="str">
        <x:v>Tuberkulosis &amp; pasca-TB</x:v>
      </x:c>
    </x:row>
    <x:row r="54" ht="45" customHeight="1">
      <x:c r="A54" s="11" t="n">
        <x:v>53</x:v>
      </x:c>
      <x:c r="B54" s="11" t="str">
        <x:v>Comparison of Forced Expiratory Flow (FEF) 25-75% between Post-COVID-19 Patients with Different Severity at Universitas Gadjah Mada Academic Hospital</x:v>
      </x:c>
      <x:c r="C54" s="11" t="str">
        <x:v>Muhammad Khidir dkk.</x:v>
      </x:c>
      <x:c r="D54" s="11" t="n">
        <x:v>2024</x:v>
      </x:c>
      <x:c r="E54" s="11" t="e">
        <x:f>HYPERLINK("https://doi.org/10.20473/jr.v10-I.1.2024.23-29","10.20473/jr.v10-I.1.2024.23-29")</x:f>
      </x:c>
      <x:c r="F54" s="11" t="str">
        <x:v>Post-COVID; faal paru; FEF25–75</x:v>
      </x:c>
      <x:c r="G54" s="11" t="str">
        <x:v>NA</x:v>
      </x:c>
      <x:c r="H54" s="11" t="str">
        <x:v>Terbit setelah pembaruan SCA-JR 17 Juli 2023; perlu verifikasi Scopus langsung</x:v>
      </x:c>
      <x:c r="I54" s="11" t="str">
        <x:v>https://doi.org/10.20473/jr.v10-I.1.2024.23-29</x:v>
      </x:c>
      <x:c r="J54" s="11" t="str">
        <x:v>https://e-journal.unair.ac.id/JR/SCA</x:v>
      </x:c>
      <x:c r="K54" s="11" t="str">
        <x:v>COVID-19 &amp; post-COVID</x:v>
      </x:c>
    </x:row>
    <x:row r="55" ht="45" customHeight="1">
      <x:c r="A55" s="11" t="n">
        <x:v>54</x:v>
      </x:c>
      <x:c r="B55" s="11" t="str">
        <x:v>Thymoma Profile at Dr. Moewardi General Hospital: Does Thymoma Size Really Affect Distant Metastasis?</x:v>
      </x:c>
      <x:c r="C55" s="11" t="str">
        <x:v>Novita Silvana Thomas dkk.</x:v>
      </x:c>
      <x:c r="D55" s="11" t="n">
        <x:v>2024</x:v>
      </x:c>
      <x:c r="E55" s="11" t="e">
        <x:f>HYPERLINK("https://doi.org/10.20473/jr.v10-I.1.2024.30-35","10.20473/jr.v10-I.1.2024.30-35")</x:f>
      </x:c>
      <x:c r="F55" s="11" t="str">
        <x:v>Onkologi toraks; thymoma; metastasis</x:v>
      </x:c>
      <x:c r="G55" s="11" t="str">
        <x:v>NA</x:v>
      </x:c>
      <x:c r="H55" s="11" t="str">
        <x:v>Terbit setelah pembaruan SCA-JR 17 Juli 2023; perlu verifikasi Scopus langsung</x:v>
      </x:c>
      <x:c r="I55" s="11" t="str">
        <x:v>https://doi.org/10.20473/jr.v10-I.1.2024.30-35</x:v>
      </x:c>
      <x:c r="J55" s="11" t="str">
        <x:v>https://e-journal.unair.ac.id/JR/SCA</x:v>
      </x:c>
      <x:c r="K55" s="11" t="str">
        <x:v>Kanker paru &amp; onkologi toraks</x:v>
      </x:c>
    </x:row>
    <x:row r="56" ht="45" customHeight="1">
      <x:c r="A56" s="11" t="n">
        <x:v>55</x:v>
      </x:c>
      <x:c r="B56" s="11" t="str">
        <x:v>Effects of Upper Arm and Breathing Exercise on Interleukin-6 in COVID-19 Patients</x:v>
      </x:c>
      <x:c r="C56" s="11" t="str">
        <x:v>Amira Permatasari Tarigan dkk.</x:v>
      </x:c>
      <x:c r="D56" s="11" t="n">
        <x:v>2024</x:v>
      </x:c>
      <x:c r="E56" s="11" t="e">
        <x:f>HYPERLINK("https://doi.org/10.20473/jr.v10-I.1.2024.36-41","10.20473/jr.v10-I.1.2024.36-41")</x:f>
      </x:c>
      <x:c r="F56" s="11" t="str">
        <x:v>COVID-19; latihan napas/lengan; IL-6</x:v>
      </x:c>
      <x:c r="G56" s="11" t="str">
        <x:v>NA</x:v>
      </x:c>
      <x:c r="H56" s="11" t="str">
        <x:v>Terbit setelah pembaruan SCA-JR 17 Juli 2023; perlu verifikasi Scopus langsung</x:v>
      </x:c>
      <x:c r="I56" s="11" t="str">
        <x:v>https://doi.org/10.20473/jr.v10-I.1.2024.36-41</x:v>
      </x:c>
      <x:c r="J56" s="11" t="str">
        <x:v>https://e-journal.unair.ac.id/JR/SCA</x:v>
      </x:c>
      <x:c r="K56" s="11" t="str">
        <x:v>COVID-19 &amp; post-COVID</x:v>
      </x:c>
    </x:row>
    <x:row r="57" ht="45" customHeight="1">
      <x:c r="A57" s="11" t="n">
        <x:v>56</x:v>
      </x:c>
      <x:c r="B57" s="11" t="str">
        <x:v>P/F Ratio is a Better Predictor for Non-Invasive Ventilation Failure and Length of Stay in Patients with Community-Acquired Pneumonia</x:v>
      </x:c>
      <x:c r="C57" s="11" t="str">
        <x:v>Brigitta Anindita Devi Hapsari dkk.</x:v>
      </x:c>
      <x:c r="D57" s="11" t="n">
        <x:v>2024</x:v>
      </x:c>
      <x:c r="E57" s="11" t="e">
        <x:f>HYPERLINK("https://doi.org/10.20473/jr.v10-I.1.2024.42-49","10.20473/jr.v10-I.1.2024.42-49")</x:f>
      </x:c>
      <x:c r="F57" s="11" t="str">
        <x:v>CAP; NIV failure; P/F ratio; lama rawat</x:v>
      </x:c>
      <x:c r="G57" s="11" t="str">
        <x:v>NA</x:v>
      </x:c>
      <x:c r="H57" s="11" t="str">
        <x:v>Terbit setelah pembaruan SCA-JR 17 Juli 2023; perlu verifikasi Scopus langsung</x:v>
      </x:c>
      <x:c r="I57" s="11" t="str">
        <x:v>https://doi.org/10.20473/jr.v10-I.1.2024.42-49</x:v>
      </x:c>
      <x:c r="J57" s="11" t="str">
        <x:v>https://e-journal.unair.ac.id/JR/SCA</x:v>
      </x:c>
      <x:c r="K57" s="11" t="str">
        <x:v>Pneumonia &amp; infeksi respirasi non-TB/ICU</x:v>
      </x:c>
    </x:row>
    <x:row r="58" ht="45" customHeight="1">
      <x:c r="A58" s="11" t="n">
        <x:v>57</x:v>
      </x:c>
      <x:c r="B58" s="11" t="str">
        <x:v>EtCO2 Levels in Medical Students Wearing N95 Masks</x:v>
      </x:c>
      <x:c r="C58" s="11" t="str">
        <x:v>Safira Eka Putri Madubun dkk.</x:v>
      </x:c>
      <x:c r="D58" s="11" t="n">
        <x:v>2023</x:v>
      </x:c>
      <x:c r="E58" s="11" t="e">
        <x:f>HYPERLINK("https://doi.org/10.20473/jr.v9-I.3.2023.169-175","10.20473/jr.v9-I.3.2023.169-175")</x:f>
      </x:c>
      <x:c r="F58" s="11" t="str">
        <x:v>Masker N95; EtCO2; studi eksperimental</x:v>
      </x:c>
      <x:c r="G58" s="11" t="str">
        <x:v>NA</x:v>
      </x:c>
      <x:c r="H58" s="11" t="str">
        <x:v>Terbit setelah pembaruan SCA-JR 17 Juli 2023; perlu verifikasi Scopus langsung</x:v>
      </x:c>
      <x:c r="I58" s="11" t="str">
        <x:v>https://doi.org/10.20473/jr.v9-I.3.2023.169-175</x:v>
      </x:c>
      <x:c r="J58" s="11" t="str">
        <x:v>https://e-journal.unair.ac.id/JR/SCA</x:v>
      </x:c>
      <x:c r="K58" s="11" t="str">
        <x:v>Faal paru, bronkoskopi &amp; diagnostik respirasi</x:v>
      </x:c>
    </x:row>
    <x:row r="59" ht="45" customHeight="1">
      <x:c r="A59" s="11" t="n">
        <x:v>58</x:v>
      </x:c>
      <x:c r="B59" s="11" t="str">
        <x:v>The Impact of COVID-19 on Birth Weight during Pregnancy</x:v>
      </x:c>
      <x:c r="C59" s="11" t="str">
        <x:v>Arien Dwi Ajeng Adhe Safitri dkk.</x:v>
      </x:c>
      <x:c r="D59" s="11" t="n">
        <x:v>2023</x:v>
      </x:c>
      <x:c r="E59" s="11" t="e">
        <x:f>HYPERLINK("https://doi.org/10.20473/jr.v9-I.3.2023.176-181","10.20473/jr.v9-I.3.2023.176-181")</x:f>
      </x:c>
      <x:c r="F59" s="11" t="str">
        <x:v>COVID-19 kehamilan; berat lahir</x:v>
      </x:c>
      <x:c r="G59" s="11" t="str">
        <x:v>NA</x:v>
      </x:c>
      <x:c r="H59" s="11" t="str">
        <x:v>Terbit setelah pembaruan SCA-JR 17 Juli 2023; perlu verifikasi Scopus langsung</x:v>
      </x:c>
      <x:c r="I59" s="11" t="str">
        <x:v>https://doi.org/10.20473/jr.v9-I.3.2023.176-181</x:v>
      </x:c>
      <x:c r="J59" s="11" t="str">
        <x:v>https://e-journal.unair.ac.id/JR/SCA</x:v>
      </x:c>
      <x:c r="K59" s="11" t="str">
        <x:v>COVID-19 &amp; post-COVID</x:v>
      </x:c>
    </x:row>
    <x:row r="60" ht="45" customHeight="1">
      <x:c r="A60" s="11" t="n">
        <x:v>59</x:v>
      </x:c>
      <x:c r="B60" s="11" t="str">
        <x:v>The Degree of COVID-19 and Preeclampsia at Dr. Soebandi Hospital, Jember</x:v>
      </x:c>
      <x:c r="C60" s="11" t="str">
        <x:v>Sisca Puji Rahayu dkk.</x:v>
      </x:c>
      <x:c r="D60" s="11" t="n">
        <x:v>2023</x:v>
      </x:c>
      <x:c r="E60" s="11" t="e">
        <x:f>HYPERLINK("https://doi.org/10.20473/jr.v9-I.3.2023.182-187","10.20473/jr.v9-I.3.2023.182-187")</x:f>
      </x:c>
      <x:c r="F60" s="11" t="str">
        <x:v>COVID-19 kehamilan; preeklamsia</x:v>
      </x:c>
      <x:c r="G60" s="11" t="str">
        <x:v>NA</x:v>
      </x:c>
      <x:c r="H60" s="11" t="str">
        <x:v>Terbit setelah pembaruan SCA-JR 17 Juli 2023; perlu verifikasi Scopus langsung</x:v>
      </x:c>
      <x:c r="I60" s="11" t="str">
        <x:v>https://doi.org/10.20473/jr.v9-I.3.2023.182-187</x:v>
      </x:c>
      <x:c r="J60" s="11" t="str">
        <x:v>https://e-journal.unair.ac.id/JR/SCA</x:v>
      </x:c>
      <x:c r="K60" s="11" t="str">
        <x:v>COVID-19 &amp; post-COVID</x:v>
      </x:c>
    </x:row>
    <x:row r="61" ht="45" customHeight="1">
      <x:c r="A61" s="11" t="n">
        <x:v>60</x:v>
      </x:c>
      <x:c r="B61" s="11" t="str">
        <x:v>Anosmia, Dysgeusia, and Comorbidity in COVID-19 Patients with Respiratory Tract Manifestations</x:v>
      </x:c>
      <x:c r="C61" s="11" t="str">
        <x:v>Jason Lefranda Jocelino Siswanto dkk.</x:v>
      </x:c>
      <x:c r="D61" s="11" t="n">
        <x:v>2023</x:v>
      </x:c>
      <x:c r="E61" s="11" t="e">
        <x:f>HYPERLINK("https://doi.org/10.20473/jr.v9-I.3.2023.188-193","10.20473/jr.v9-I.3.2023.188-193")</x:f>
      </x:c>
      <x:c r="F61" s="11" t="str">
        <x:v>COVID-19; anosmia/disgeusia; komorbid</x:v>
      </x:c>
      <x:c r="G61" s="11" t="str">
        <x:v>NA</x:v>
      </x:c>
      <x:c r="H61" s="11" t="str">
        <x:v>Terbit setelah pembaruan SCA-JR 17 Juli 2023; perlu verifikasi Scopus langsung</x:v>
      </x:c>
      <x:c r="I61" s="11" t="str">
        <x:v>https://doi.org/10.20473/jr.v9-I.3.2023.188-193</x:v>
      </x:c>
      <x:c r="J61" s="11" t="str">
        <x:v>https://e-journal.unair.ac.id/JR/SCA</x:v>
      </x:c>
      <x:c r="K61" s="11" t="str">
        <x:v>COVID-19 &amp; post-COVID</x:v>
      </x:c>
    </x:row>
    <x:row r="62" ht="45" customHeight="1">
      <x:c r="A62" s="11" t="n">
        <x:v>61</x:v>
      </x:c>
      <x:c r="B62" s="11" t="str">
        <x:v>Omega-6 and Omega-3 Intake Ratio in Pulmonary Tuberculosis Patients and Its Correlation with Depression Score</x:v>
      </x:c>
      <x:c r="C62" s="11" t="str">
        <x:v>Nabila Fawzia dkk.</x:v>
      </x:c>
      <x:c r="D62" s="11" t="n">
        <x:v>2023</x:v>
      </x:c>
      <x:c r="E62" s="11" t="e">
        <x:f>HYPERLINK("https://doi.org/10.20473/jr.v9-I.3.2023.194-199","10.20473/jr.v9-I.3.2023.194-199")</x:f>
      </x:c>
      <x:c r="F62" s="11" t="str">
        <x:v>TB paru; nutrisi omega-3/6; skor depresi</x:v>
      </x:c>
      <x:c r="G62" s="11" t="str">
        <x:v>NA</x:v>
      </x:c>
      <x:c r="H62" s="11" t="str">
        <x:v>Terbit setelah pembaruan SCA-JR 17 Juli 2023; perlu verifikasi Scopus langsung</x:v>
      </x:c>
      <x:c r="I62" s="11" t="str">
        <x:v>https://doi.org/10.20473/jr.v9-I.3.2023.194-199</x:v>
      </x:c>
      <x:c r="J62" s="11" t="str">
        <x:v>https://e-journal.unair.ac.id/JR/SCA</x:v>
      </x:c>
      <x:c r="K62" s="11" t="str">
        <x:v>Tuberkulosis &amp; pasca-TB</x:v>
      </x:c>
    </x:row>
    <x:row r="63" ht="45" customHeight="1">
      <x:c r="A63" s="11" t="n">
        <x:v>62</x:v>
      </x:c>
      <x:c r="B63" s="11" t="str">
        <x:v>Effects of E-Cigarette Vapor Smoke on Pulmonary Alveoli in Rattus norvegicus Lungs</x:v>
      </x:c>
      <x:c r="C63" s="11" t="str">
        <x:v>Edward Pandu Wiriansya dkk.</x:v>
      </x:c>
      <x:c r="D63" s="11" t="n">
        <x:v>2023</x:v>
      </x:c>
      <x:c r="E63" s="11" t="e">
        <x:f>HYPERLINK("https://doi.org/10.20473/jr.v9-I.3.2023.200-205","10.20473/jr.v9-I.3.2023.200-205")</x:f>
      </x:c>
      <x:c r="F63" s="11" t="str">
        <x:v>Eksperimental hewan; vape; alveoli paru</x:v>
      </x:c>
      <x:c r="G63" s="11" t="str">
        <x:v>NA</x:v>
      </x:c>
      <x:c r="H63" s="11" t="str">
        <x:v>Terbit setelah pembaruan SCA-JR 17 Juli 2023; perlu verifikasi Scopus langsung</x:v>
      </x:c>
      <x:c r="I63" s="11" t="str">
        <x:v>https://doi.org/10.20473/jr.v9-I.3.2023.200-205</x:v>
      </x:c>
      <x:c r="J63" s="11" t="str">
        <x:v>https://e-journal.unair.ac.id/JR/SCA</x:v>
      </x:c>
      <x:c r="K63" s="11" t="str">
        <x:v>Eksperimental/preklinik &amp; toksikologi paru</x:v>
      </x:c>
    </x:row>
    <x:row r="64" ht="45" customHeight="1">
      <x:c r="A64" s="11" t="n">
        <x:v>63</x:v>
      </x:c>
      <x:c r="B64" s="11" t="str">
        <x:v>Asthma Exacerbation during the COVID-19 Pandemic</x:v>
      </x:c>
      <x:c r="C64" s="11" t="str">
        <x:v>Nur Indah Sawitri dkk.</x:v>
      </x:c>
      <x:c r="D64" s="11" t="n">
        <x:v>2023</x:v>
      </x:c>
      <x:c r="E64" s="11" t="e">
        <x:f>HYPERLINK("https://doi.org/10.20473/jr.v9-I.3.2023.206-212","10.20473/jr.v9-I.3.2023.206-212")</x:f>
      </x:c>
      <x:c r="F64" s="11" t="str">
        <x:v>Asma; eksaserbasi; pandemi COVID-19</x:v>
      </x:c>
      <x:c r="G64" s="11" t="str">
        <x:v>NA</x:v>
      </x:c>
      <x:c r="H64" s="11" t="str">
        <x:v>Terbit setelah pembaruan SCA-JR 17 Juli 2023; perlu verifikasi Scopus langsung</x:v>
      </x:c>
      <x:c r="I64" s="11" t="str">
        <x:v>https://doi.org/10.20473/jr.v9-I.3.2023.206-212</x:v>
      </x:c>
      <x:c r="J64" s="11" t="str">
        <x:v>https://e-journal.unair.ac.id/JR/SCA</x:v>
      </x:c>
      <x:c r="K64" s="11" t="str">
        <x:v>COVID-19 &amp; post-COVID</x:v>
      </x:c>
    </x:row>
    <x:row r="65" ht="45" customHeight="1">
      <x:c r="A65" s="11" t="n">
        <x:v>64</x:v>
      </x:c>
      <x:c r="B65" s="11" t="str">
        <x:v>Volatile Organic Compounds (VOCs) and Interleukin-23 Levels in Lung Cancer: A Future Biomarker</x:v>
      </x:c>
      <x:c r="C65" s="11" t="str">
        <x:v>Raden Dicky Wirawan Listiandoko dkk.</x:v>
      </x:c>
      <x:c r="D65" s="11" t="n">
        <x:v>2023</x:v>
      </x:c>
      <x:c r="E65" s="11" t="e">
        <x:f>HYPERLINK("https://doi.org/10.20473/jr.v9-I.2.2023.80-86","10.20473/jr.v9-I.2.2023.80-86")</x:f>
      </x:c>
      <x:c r="F65" s="11" t="str">
        <x:v>Kanker paru; VOC; IL-23; biomarker</x:v>
      </x:c>
      <x:c r="G65" s="11" t="n">
        <x:v>0</x:v>
      </x:c>
      <x:c r="H65" s="11" t="str">
        <x:v>Tidak tercantum pada halaman JR Scopus Citation Analysis per 17 Juli 2023</x:v>
      </x:c>
      <x:c r="I65" s="11" t="str">
        <x:v>https://doi.org/10.20473/jr.v9-I.2.2023.80-86</x:v>
      </x:c>
      <x:c r="J65" s="11" t="str">
        <x:v>https://e-journal.unair.ac.id/JR/SCA</x:v>
      </x:c>
      <x:c r="K65" s="11" t="str">
        <x:v>Kanker paru &amp; onkologi toraks</x:v>
      </x:c>
    </x:row>
    <x:row r="66" ht="45" customHeight="1">
      <x:c r="A66" s="11" t="n">
        <x:v>65</x:v>
      </x:c>
      <x:c r="B66" s="11" t="str">
        <x:v>Prevalence of Lung Cancer with a History of Tuberculosis</x:v>
      </x:c>
      <x:c r="C66" s="11" t="str">
        <x:v>Nadira Putri Nastiti dkk.</x:v>
      </x:c>
      <x:c r="D66" s="11" t="n">
        <x:v>2023</x:v>
      </x:c>
      <x:c r="E66" s="11" t="e">
        <x:f>HYPERLINK("https://doi.org/10.20473/jr.v9-I.2.2023.87-92","10.20473/jr.v9-I.2.2023.87-92")</x:f>
      </x:c>
      <x:c r="F66" s="11" t="str">
        <x:v>Kanker paru; riwayat TB; prevalensi</x:v>
      </x:c>
      <x:c r="G66" s="11" t="n">
        <x:v>0</x:v>
      </x:c>
      <x:c r="H66" s="11" t="str">
        <x:v>Tidak tercantum pada halaman JR Scopus Citation Analysis per 17 Juli 2023</x:v>
      </x:c>
      <x:c r="I66" s="11" t="str">
        <x:v>https://doi.org/10.20473/jr.v9-I.2.2023.87-92</x:v>
      </x:c>
      <x:c r="J66" s="11" t="str">
        <x:v>https://e-journal.unair.ac.id/JR/SCA</x:v>
      </x:c>
      <x:c r="K66" s="11" t="str">
        <x:v>Kanker paru &amp; onkologi toraks</x:v>
      </x:c>
    </x:row>
    <x:row r="67" ht="45" customHeight="1">
      <x:c r="A67" s="11" t="n">
        <x:v>66</x:v>
      </x:c>
      <x:c r="B67" s="11" t="str">
        <x:v>Deciphering the Coagulation Factors in Pulmonary Embolism Incident-Based Thorax Enhanced Chest CT in COVID-19 Patient</x:v>
      </x:c>
      <x:c r="C67" s="11" t="str">
        <x:v>Wan Betty Pratiwi dkk.</x:v>
      </x:c>
      <x:c r="D67" s="11" t="n">
        <x:v>2023</x:v>
      </x:c>
      <x:c r="E67" s="11" t="e">
        <x:f>HYPERLINK("https://doi.org/10.20473/jr.v9-I.2.2023.93-100","10.20473/jr.v9-I.2.2023.93-100")</x:f>
      </x:c>
      <x:c r="F67" s="11" t="str">
        <x:v>COVID-19; emboli paru; faktor koagulasi</x:v>
      </x:c>
      <x:c r="G67" s="11" t="n">
        <x:v>0</x:v>
      </x:c>
      <x:c r="H67" s="11" t="str">
        <x:v>Tidak tercantum pada halaman JR Scopus Citation Analysis per 17 Juli 2023</x:v>
      </x:c>
      <x:c r="I67" s="11" t="str">
        <x:v>https://doi.org/10.20473/jr.v9-I.2.2023.93-100</x:v>
      </x:c>
      <x:c r="J67" s="11" t="str">
        <x:v>https://e-journal.unair.ac.id/JR/SCA</x:v>
      </x:c>
      <x:c r="K67" s="11" t="str">
        <x:v>COVID-19 &amp; post-COVID</x:v>
      </x:c>
    </x:row>
    <x:row r="68" ht="45" customHeight="1">
      <x:c r="A68" s="11" t="n">
        <x:v>67</x:v>
      </x:c>
      <x:c r="B68" s="11" t="str">
        <x:v>Survival Analysis of Lung Adenocarcinoma Patients with Exon 19 Del and 21 L858R Mutations Receiving EGFR-TKI Treatment</x:v>
      </x:c>
      <x:c r="C68" s="11" t="str">
        <x:v>Stephen Johan Prasetyo dkk.</x:v>
      </x:c>
      <x:c r="D68" s="11" t="n">
        <x:v>2023</x:v>
      </x:c>
      <x:c r="E68" s="11" t="e">
        <x:f>HYPERLINK("https://doi.org/10.20473/jr.v9-I.2.2023.101-107","10.20473/jr.v9-I.2.2023.101-107")</x:f>
      </x:c>
      <x:c r="F68" s="11" t="str">
        <x:v>Adenokarsinoma paru; mutasi EGFR; survival EGFR-TKI</x:v>
      </x:c>
      <x:c r="G68" s="11" t="n">
        <x:v>0</x:v>
      </x:c>
      <x:c r="H68" s="11" t="str">
        <x:v>Tidak tercantum pada halaman JR Scopus Citation Analysis per 17 Juli 2023</x:v>
      </x:c>
      <x:c r="I68" s="11" t="str">
        <x:v>https://doi.org/10.20473/jr.v9-I.2.2023.101-107</x:v>
      </x:c>
      <x:c r="J68" s="11" t="str">
        <x:v>https://e-journal.unair.ac.id/JR/SCA</x:v>
      </x:c>
      <x:c r="K68" s="11" t="str">
        <x:v>Kanker paru &amp; onkologi toraks</x:v>
      </x:c>
    </x:row>
    <x:row r="69" ht="45" customHeight="1">
      <x:c r="A69" s="11" t="n">
        <x:v>68</x:v>
      </x:c>
      <x:c r="B69" s="11" t="str">
        <x:v>Interleukin-6 and Neutrophil–Lymphocyte Ratio in Predicting Outcome of Confirmed COVID-19 Patients</x:v>
      </x:c>
      <x:c r="C69" s="11" t="str">
        <x:v>Harsini dkk.</x:v>
      </x:c>
      <x:c r="D69" s="11" t="n">
        <x:v>2023</x:v>
      </x:c>
      <x:c r="E69" s="11" t="e">
        <x:f>HYPERLINK("https://doi.org/10.20473/jr.v9-I.2.2023.108-116","10.20473/jr.v9-I.2.2023.108-116")</x:f>
      </x:c>
      <x:c r="F69" s="11" t="str">
        <x:v>COVID-19; IL-6; NLR; prediksi luaran</x:v>
      </x:c>
      <x:c r="G69" s="11" t="n">
        <x:v>0</x:v>
      </x:c>
      <x:c r="H69" s="11" t="str">
        <x:v>Tidak tercantum pada halaman JR Scopus Citation Analysis per 17 Juli 2023</x:v>
      </x:c>
      <x:c r="I69" s="11" t="str">
        <x:v>https://doi.org/10.20473/jr.v9-I.2.2023.108-116</x:v>
      </x:c>
      <x:c r="J69" s="11" t="str">
        <x:v>https://e-journal.unair.ac.id/JR/SCA</x:v>
      </x:c>
      <x:c r="K69" s="11" t="str">
        <x:v>COVID-19 &amp; post-COVID</x:v>
      </x:c>
    </x:row>
    <x:row r="70" ht="45" customHeight="1">
      <x:c r="A70" s="11" t="n">
        <x:v>69</x:v>
      </x:c>
      <x:c r="B70" s="11" t="str">
        <x:v>Pathological Characteristics of Fiberoptic Bronchoscopy Procedure in Ulin General Hospital, Banjarmasin</x:v>
      </x:c>
      <x:c r="C70" s="11" t="str">
        <x:v>Ira Nurrasyidah dkk.</x:v>
      </x:c>
      <x:c r="D70" s="11" t="n">
        <x:v>2023</x:v>
      </x:c>
      <x:c r="E70" s="11" t="e">
        <x:f>HYPERLINK("https://doi.org/10.20473/jr.v9-I.2.2023.117-123","10.20473/jr.v9-I.2.2023.117-123")</x:f>
      </x:c>
      <x:c r="F70" s="11" t="str">
        <x:v>Bronkoskopi; karakteristik patologis; suspek keganasan</x:v>
      </x:c>
      <x:c r="G70" s="11" t="n">
        <x:v>0</x:v>
      </x:c>
      <x:c r="H70" s="11" t="str">
        <x:v>Tidak tercantum pada halaman JR Scopus Citation Analysis per 17 Juli 2023</x:v>
      </x:c>
      <x:c r="I70" s="11" t="str">
        <x:v>https://doi.org/10.20473/jr.v9-I.2.2023.117-123</x:v>
      </x:c>
      <x:c r="J70" s="11" t="str">
        <x:v>https://e-journal.unair.ac.id/JR/SCA</x:v>
      </x:c>
      <x:c r="K70" s="11" t="str">
        <x:v>Faal paru, bronkoskopi &amp; diagnostik respirasi</x:v>
      </x:c>
    </x:row>
    <x:row r="71" ht="45" customHeight="1">
      <x:c r="A71" s="11" t="n">
        <x:v>70</x:v>
      </x:c>
      <x:c r="B71" s="11" t="str">
        <x:v>Prevalence and Risk Factors of GERD among Stable COPD Patients</x:v>
      </x:c>
      <x:c r="C71" s="11" t="str">
        <x:v>Muhammad Hafiz dkk.</x:v>
      </x:c>
      <x:c r="D71" s="11" t="n">
        <x:v>2023</x:v>
      </x:c>
      <x:c r="E71" s="11" t="e">
        <x:f>HYPERLINK("https://doi.org/10.20473/jr.v9-I.1.2023.1-6","10.20473/jr.v9-I.1.2023.1-6")</x:f>
      </x:c>
      <x:c r="F71" s="11" t="str">
        <x:v>PPOK stabil; GERD; faktor risiko</x:v>
      </x:c>
      <x:c r="G71" s="11" t="n">
        <x:v>0</x:v>
      </x:c>
      <x:c r="H71" s="11" t="str">
        <x:v>Tidak tercantum pada halaman JR Scopus Citation Analysis per 17 Juli 2023</x:v>
      </x:c>
      <x:c r="I71" s="11" t="str">
        <x:v>https://doi.org/10.20473/jr.v9-I.1.2023.1-6</x:v>
      </x:c>
      <x:c r="J71" s="11" t="str">
        <x:v>https://e-journal.unair.ac.id/JR/SCA</x:v>
      </x:c>
      <x:c r="K71" s="11" t="str">
        <x:v>PPOK</x:v>
      </x:c>
    </x:row>
    <x:row r="72" ht="45" customHeight="1">
      <x:c r="A72" s="11" t="n">
        <x:v>71</x:v>
      </x:c>
      <x:c r="B72" s="11" t="str">
        <x:v>The Role of Omega-3/Omega-6 Ratio on Appetite in Pulmonary Multidrug-Resistant Tuberculosis Patients</x:v>
      </x:c>
      <x:c r="C72" s="11" t="str">
        <x:v>Fattrias Handayani Jayaatmaja dkk.</x:v>
      </x:c>
      <x:c r="D72" s="11" t="n">
        <x:v>2023</x:v>
      </x:c>
      <x:c r="E72" s="11" t="e">
        <x:f>HYPERLINK("https://doi.org/10.20473/jr.v9-I.1.2023.7-11","10.20473/jr.v9-I.1.2023.7-11")</x:f>
      </x:c>
      <x:c r="F72" s="11" t="str">
        <x:v>MDR-TB; nutrisi omega; nafsu makan</x:v>
      </x:c>
      <x:c r="G72" s="11" t="n">
        <x:v>0</x:v>
      </x:c>
      <x:c r="H72" s="11" t="str">
        <x:v>Tidak tercantum pada halaman JR Scopus Citation Analysis per 17 Juli 2023</x:v>
      </x:c>
      <x:c r="I72" s="11" t="str">
        <x:v>https://doi.org/10.20473/jr.v9-I.1.2023.7-11</x:v>
      </x:c>
      <x:c r="J72" s="11" t="str">
        <x:v>https://e-journal.unair.ac.id/JR/SCA</x:v>
      </x:c>
      <x:c r="K72" s="11" t="str">
        <x:v>Tuberkulosis &amp; pasca-TB</x:v>
      </x:c>
    </x:row>
    <x:row r="73" ht="45" customHeight="1">
      <x:c r="A73" s="11" t="n">
        <x:v>72</x:v>
      </x:c>
      <x:c r="B73" s="11" t="str">
        <x:v>Profile of Exon 20 T790M Mutation Incidence Rate with Plasma ctDNA in Lung Adenocarcinoma Patients Receiving EGFR-TKI Treatment</x:v>
      </x:c>
      <x:c r="C73" s="11" t="str">
        <x:v>Muhammad Harbi Praditya dkk.</x:v>
      </x:c>
      <x:c r="D73" s="11" t="n">
        <x:v>2023</x:v>
      </x:c>
      <x:c r="E73" s="11" t="e">
        <x:f>HYPERLINK("https://doi.org/10.20473/jr.v9-I.1.2023.12-17","10.20473/jr.v9-I.1.2023.12-17")</x:f>
      </x:c>
      <x:c r="F73" s="11" t="str">
        <x:v>Adenokarsinoma paru; T790M; ctDNA; resistensi EGFR-TKI</x:v>
      </x:c>
      <x:c r="G73" s="11" t="n">
        <x:v>0</x:v>
      </x:c>
      <x:c r="H73" s="11" t="str">
        <x:v>Tidak tercantum pada halaman JR Scopus Citation Analysis per 17 Juli 2023</x:v>
      </x:c>
      <x:c r="I73" s="11" t="str">
        <x:v>https://doi.org/10.20473/jr.v9-I.1.2023.12-17</x:v>
      </x:c>
      <x:c r="J73" s="11" t="str">
        <x:v>https://e-journal.unair.ac.id/JR/SCA</x:v>
      </x:c>
      <x:c r="K73" s="11" t="str">
        <x:v>Kanker paru &amp; onkologi toraks</x:v>
      </x:c>
    </x:row>
    <x:row r="74" ht="45" customHeight="1">
      <x:c r="A74" s="11" t="n">
        <x:v>73</x:v>
      </x:c>
      <x:c r="B74" s="11" t="str">
        <x:v>Hematologic Paraneoplastic Syndrome in Newly Diagnosed Patients with Lung Cancer</x:v>
      </x:c>
      <x:c r="C74" s="11" t="str">
        <x:v>Andika Chandra Putra dkk.</x:v>
      </x:c>
      <x:c r="D74" s="11" t="n">
        <x:v>2023</x:v>
      </x:c>
      <x:c r="E74" s="11" t="e">
        <x:f>HYPERLINK("https://doi.org/10.20473/jr.v9-I.1.2023.18-29","10.20473/jr.v9-I.1.2023.18-29")</x:f>
      </x:c>
      <x:c r="F74" s="11" t="str">
        <x:v>Kanker paru; sindrom paraneoplastik hematologi</x:v>
      </x:c>
      <x:c r="G74" s="11" t="n">
        <x:v>0</x:v>
      </x:c>
      <x:c r="H74" s="11" t="str">
        <x:v>Tidak tercantum pada halaman JR Scopus Citation Analysis per 17 Juli 2023</x:v>
      </x:c>
      <x:c r="I74" s="11" t="str">
        <x:v>https://doi.org/10.20473/jr.v9-I.1.2023.18-29</x:v>
      </x:c>
      <x:c r="J74" s="11" t="str">
        <x:v>https://e-journal.unair.ac.id/JR/SCA</x:v>
      </x:c>
      <x:c r="K74" s="11" t="str">
        <x:v>Kanker paru &amp; onkologi toraks</x:v>
      </x:c>
    </x:row>
    <x:row r="75" ht="45" customHeight="1">
      <x:c r="A75" s="11" t="n">
        <x:v>74</x:v>
      </x:c>
      <x:c r="B75" s="11" t="str">
        <x:v>COVID-19 Severity based on Deep Convolutional Neural Networks Chest X-Ray Image in Aceh, Indonesia</x:v>
      </x:c>
      <x:c r="C75" s="11" t="str">
        <x:v>Budi Yanti dkk.</x:v>
      </x:c>
      <x:c r="D75" s="11" t="n">
        <x:v>2023</x:v>
      </x:c>
      <x:c r="E75" s="11" t="e">
        <x:f>HYPERLINK("https://doi.org/10.20473/jr.v9-I.1.2023.30-36","10.20473/jr.v9-I.1.2023.30-36")</x:f>
      </x:c>
      <x:c r="F75" s="11" t="str">
        <x:v>COVID-19; AI/deep learning; CXR</x:v>
      </x:c>
      <x:c r="G75" s="11" t="n">
        <x:v>0</x:v>
      </x:c>
      <x:c r="H75" s="11" t="str">
        <x:v>Tidak tercantum pada halaman JR Scopus Citation Analysis per 17 Juli 2023</x:v>
      </x:c>
      <x:c r="I75" s="11" t="str">
        <x:v>https://doi.org/10.20473/jr.v9-I.1.2023.30-36</x:v>
      </x:c>
      <x:c r="J75" s="11" t="str">
        <x:v>https://e-journal.unair.ac.id/JR/SCA</x:v>
      </x:c>
      <x:c r="K75" s="11" t="str">
        <x:v>COVID-19 &amp; post-COVID</x:v>
      </x:c>
    </x:row>
    <x:row r="76" ht="45" customHeight="1">
      <x:c r="A76" s="11" t="n">
        <x:v>75</x:v>
      </x:c>
      <x:c r="B76" s="11" t="str">
        <x:v>Second-Hand Smoke and Early Allergic Manifestation in Children</x:v>
      </x:c>
      <x:c r="C76" s="11" t="str">
        <x:v>Sitisalma Amirah Dzakiyyah dkk.</x:v>
      </x:c>
      <x:c r="D76" s="11" t="n">
        <x:v>2022</x:v>
      </x:c>
      <x:c r="E76" s="11" t="e">
        <x:f>HYPERLINK("https://doi.org/10.20473/jr.v8-I.3.2022.126-132","10.20473/jr.v8-I.3.2022.126-132")</x:f>
      </x:c>
      <x:c r="F76" s="11" t="str">
        <x:v>Pajanan asap rokok; alergi anak</x:v>
      </x:c>
      <x:c r="G76" s="11" t="n">
        <x:v>0</x:v>
      </x:c>
      <x:c r="H76" s="11" t="str">
        <x:v>Tidak tercantum pada halaman JR Scopus Citation Analysis per 17 Juli 2023</x:v>
      </x:c>
      <x:c r="I76" s="11" t="str">
        <x:v>https://doi.org/10.20473/jr.v8-I.3.2022.126-132</x:v>
      </x:c>
      <x:c r="J76" s="11" t="str">
        <x:v>https://e-journal.unair.ac.id/JR/SCA</x:v>
      </x:c>
      <x:c r="K76" s="11" t="str">
        <x:v>Asma &amp; alergi</x:v>
      </x:c>
    </x:row>
    <x:row r="77" ht="45" customHeight="1">
      <x:c r="A77" s="11" t="n">
        <x:v>76</x:v>
      </x:c>
      <x:c r="B77" s="11" t="str">
        <x:v>Prognostic Value of the Systemic Immune-Inflammation Index in EGFR Mutation-Positive Lung Adenocarcinoma Patients Treated with Tyrosine Kinase Inhibitors</x:v>
      </x:c>
      <x:c r="C77" s="11" t="str">
        <x:v>Marsheilla Riska dkk.</x:v>
      </x:c>
      <x:c r="D77" s="11" t="n">
        <x:v>2022</x:v>
      </x:c>
      <x:c r="E77" s="11" t="e">
        <x:f>HYPERLINK("https://doi.org/10.20473/jr.v8-I.3.2022.133-139","10.20473/jr.v8-I.3.2022.133-139")</x:f>
      </x:c>
      <x:c r="F77" s="11" t="str">
        <x:v>Adenokarsinoma paru EGFR+; SII; prognosis TKI</x:v>
      </x:c>
      <x:c r="G77" s="11" t="n">
        <x:v>0</x:v>
      </x:c>
      <x:c r="H77" s="11" t="str">
        <x:v>Tidak tercantum pada halaman JR Scopus Citation Analysis per 17 Juli 2023</x:v>
      </x:c>
      <x:c r="I77" s="11" t="str">
        <x:v>https://doi.org/10.20473/jr.v8-I.3.2022.133-139</x:v>
      </x:c>
      <x:c r="J77" s="11" t="str">
        <x:v>https://e-journal.unair.ac.id/JR/SCA</x:v>
      </x:c>
      <x:c r="K77" s="11" t="str">
        <x:v>Kanker paru &amp; onkologi toraks</x:v>
      </x:c>
    </x:row>
    <x:row r="78" ht="45" customHeight="1">
      <x:c r="A78" s="11" t="n">
        <x:v>77</x:v>
      </x:c>
      <x:c r="B78" s="11" t="str">
        <x:v>Bedaquiline Correlation to QT Interval Prolongation in DR-TB Patients</x:v>
      </x:c>
      <x:c r="C78" s="11" t="str">
        <x:v>Vandu Primadana dkk.</x:v>
      </x:c>
      <x:c r="D78" s="11" t="n">
        <x:v>2022</x:v>
      </x:c>
      <x:c r="E78" s="11" t="e">
        <x:f>HYPERLINK("https://doi.org/10.20473/jr.v8-I.3.2022.140-146","10.20473/jr.v8-I.3.2022.140-146")</x:f>
      </x:c>
      <x:c r="F78" s="11" t="str">
        <x:v>DR-TB; bedaquiline; pemanjangan QT</x:v>
      </x:c>
      <x:c r="G78" s="11" t="n">
        <x:v>0</x:v>
      </x:c>
      <x:c r="H78" s="11" t="str">
        <x:v>Tidak tercantum pada halaman JR Scopus Citation Analysis per 17 Juli 2023</x:v>
      </x:c>
      <x:c r="I78" s="11" t="str">
        <x:v>https://doi.org/10.20473/jr.v8-I.3.2022.140-146</x:v>
      </x:c>
      <x:c r="J78" s="11" t="str">
        <x:v>https://e-journal.unair.ac.id/JR/SCA</x:v>
      </x:c>
      <x:c r="K78" s="11" t="str">
        <x:v>Tuberkulosis &amp; pasca-TB</x:v>
      </x:c>
    </x:row>
    <x:row r="79" ht="45" customHeight="1">
      <x:c r="A79" s="11" t="n">
        <x:v>78</x:v>
      </x:c>
      <x:c r="B79" s="11" t="str">
        <x:v>The Use of Mask in Respiratory Exercise in the Era of COVID-19 Pandemic</x:v>
      </x:c>
      <x:c r="C79" s="11" t="str">
        <x:v>Susanthy Djajalaksana dkk.</x:v>
      </x:c>
      <x:c r="D79" s="11" t="n">
        <x:v>2022</x:v>
      </x:c>
      <x:c r="E79" s="11" t="e">
        <x:f>HYPERLINK("https://doi.org/10.20473/jr.v8-I.2.2022.69-74","10.20473/jr.v8-I.2.2022.69-74")</x:f>
      </x:c>
      <x:c r="F79" s="11" t="str">
        <x:v>Latihan respirasi; penggunaan masker</x:v>
      </x:c>
      <x:c r="G79" s="11" t="n">
        <x:v>0</x:v>
      </x:c>
      <x:c r="H79" s="11" t="str">
        <x:v>Tidak tercantum pada halaman JR Scopus Citation Analysis per 17 Juli 2023</x:v>
      </x:c>
      <x:c r="I79" s="11" t="str">
        <x:v>https://doi.org/10.20473/jr.v8-I.2.2022.69-74</x:v>
      </x:c>
      <x:c r="J79" s="11" t="str">
        <x:v>https://e-journal.unair.ac.id/JR/SCA</x:v>
      </x:c>
      <x:c r="K79" s="11" t="str">
        <x:v>COVID-19 &amp; post-COVID</x:v>
      </x:c>
    </x:row>
    <x:row r="80" ht="45" customHeight="1">
      <x:c r="A80" s="11" t="n">
        <x:v>79</x:v>
      </x:c>
      <x:c r="B80" s="11" t="str">
        <x:v>Lung Function and Respiratory Symptoms Features of Smoker among University Students</x:v>
      </x:c>
      <x:c r="C80" s="11" t="str">
        <x:v>Nathaniel Jason Zacharia dkk.</x:v>
      </x:c>
      <x:c r="D80" s="11" t="n">
        <x:v>2022</x:v>
      </x:c>
      <x:c r="E80" s="11" t="e">
        <x:f>HYPERLINK("https://doi.org/10.20473/jr.v8-I.2.2022.75-80","10.20473/jr.v8-I.2.2022.75-80")</x:f>
      </x:c>
      <x:c r="F80" s="11" t="str">
        <x:v>Merokok mahasiswa; gejala respirasi; fungsi paru</x:v>
      </x:c>
      <x:c r="G80" s="11" t="n">
        <x:v>0</x:v>
      </x:c>
      <x:c r="H80" s="11" t="str">
        <x:v>Tidak tercantum pada halaman JR Scopus Citation Analysis per 17 Juli 2023</x:v>
      </x:c>
      <x:c r="I80" s="11" t="str">
        <x:v>https://doi.org/10.20473/jr.v8-I.2.2022.75-80</x:v>
      </x:c>
      <x:c r="J80" s="11" t="str">
        <x:v>https://e-journal.unair.ac.id/JR/SCA</x:v>
      </x:c>
      <x:c r="K80" s="11" t="str">
        <x:v>Merokok/vape &amp; pajanan tembakau</x:v>
      </x:c>
    </x:row>
    <x:row r="81" ht="45" customHeight="1">
      <x:c r="A81" s="11" t="n">
        <x:v>80</x:v>
      </x:c>
      <x:c r="B81" s="11" t="str">
        <x:v>Association of IL-6 rs1800796 Gene Polymorphism on Susceptibility to Pulmonary Tuberculosis</x:v>
      </x:c>
      <x:c r="C81" s="11" t="str">
        <x:v>Maria Kristiani dkk.</x:v>
      </x:c>
      <x:c r="D81" s="11" t="n">
        <x:v>2022</x:v>
      </x:c>
      <x:c r="E81" s="11" t="e">
        <x:f>HYPERLINK("https://doi.org/10.20473/jr.v8-I.2.2022.81-86","10.20473/jr.v8-I.2.2022.81-86")</x:f>
      </x:c>
      <x:c r="F81" s="11" t="str">
        <x:v>TB paru; polimorfisme IL-6; kerentanan genetik</x:v>
      </x:c>
      <x:c r="G81" s="11" t="n">
        <x:v>0</x:v>
      </x:c>
      <x:c r="H81" s="11" t="str">
        <x:v>Tidak tercantum pada halaman JR Scopus Citation Analysis per 17 Juli 2023</x:v>
      </x:c>
      <x:c r="I81" s="11" t="str">
        <x:v>https://doi.org/10.20473/jr.v8-I.2.2022.81-86</x:v>
      </x:c>
      <x:c r="J81" s="11" t="str">
        <x:v>https://e-journal.unair.ac.id/JR/SCA</x:v>
      </x:c>
      <x:c r="K81" s="11" t="str">
        <x:v>Tuberkulosis &amp; pasca-TB</x:v>
      </x:c>
    </x:row>
    <x:row r="82" ht="45" customHeight="1">
      <x:c r="A82" s="11" t="n">
        <x:v>81</x:v>
      </x:c>
      <x:c r="B82" s="11" t="str">
        <x:v>First-Line Anti-Tuberculosis Drug Resistance Pattern</x:v>
      </x:c>
      <x:c r="C82" s="11" t="str">
        <x:v>Ayurveda Zaynabila Heriqbaldi dkk.</x:v>
      </x:c>
      <x:c r="D82" s="11" t="n">
        <x:v>2022</x:v>
      </x:c>
      <x:c r="E82" s="11" t="e">
        <x:f>HYPERLINK("https://doi.org/10.20473/jr.v8-I.1.2022.1-6","10.20473/jr.v8-I.1.2022.1-6")</x:f>
      </x:c>
      <x:c r="F82" s="11" t="str">
        <x:v>TB; pola resistensi OAT lini pertama</x:v>
      </x:c>
      <x:c r="G82" s="11" t="n">
        <x:v>0</x:v>
      </x:c>
      <x:c r="H82" s="11" t="str">
        <x:v>Tidak tercantum pada halaman JR Scopus Citation Analysis per 17 Juli 2023</x:v>
      </x:c>
      <x:c r="I82" s="11" t="str">
        <x:v>https://doi.org/10.20473/jr.v8-I.1.2022.1-6</x:v>
      </x:c>
      <x:c r="J82" s="11" t="str">
        <x:v>https://e-journal.unair.ac.id/JR/SCA</x:v>
      </x:c>
      <x:c r="K82" s="11" t="str">
        <x:v>Tuberkulosis &amp; pasca-TB</x:v>
      </x:c>
    </x:row>
    <x:row r="83" ht="45" customHeight="1">
      <x:c r="A83" s="11" t="n">
        <x:v>82</x:v>
      </x:c>
      <x:c r="B83" s="11" t="str">
        <x:v>Chronic Obstructive Pulmonary Disease with Incidence of Heart Failure and Its Influencing Factors</x:v>
      </x:c>
      <x:c r="C83" s="11" t="str">
        <x:v>Andry Wahyudi Agus dkk.</x:v>
      </x:c>
      <x:c r="D83" s="11" t="n">
        <x:v>2022</x:v>
      </x:c>
      <x:c r="E83" s="11" t="e">
        <x:f>HYPERLINK("https://doi.org/10.20473/jr.v8-I.1.2022.7-14","10.20473/jr.v8-I.1.2022.7-14")</x:f>
      </x:c>
      <x:c r="F83" s="11" t="str">
        <x:v>PPOK; gagal jantung; faktor yang memengaruhi</x:v>
      </x:c>
      <x:c r="G83" s="11" t="n">
        <x:v>0</x:v>
      </x:c>
      <x:c r="H83" s="11" t="str">
        <x:v>Tidak tercantum pada halaman JR Scopus Citation Analysis per 17 Juli 2023</x:v>
      </x:c>
      <x:c r="I83" s="11" t="str">
        <x:v>https://doi.org/10.20473/jr.v8-I.1.2022.7-14</x:v>
      </x:c>
      <x:c r="J83" s="11" t="str">
        <x:v>https://e-journal.unair.ac.id/JR/SCA</x:v>
      </x:c>
      <x:c r="K83" s="11" t="str">
        <x:v>PPOK</x:v>
      </x:c>
    </x:row>
    <x:row r="84" ht="45" customHeight="1">
      <x:c r="A84" s="11" t="n">
        <x:v>83</x:v>
      </x:c>
      <x:c r="B84" s="11" t="str">
        <x:v>The Correlation of Rapid Antibody Results with SARS-CoV-2 PCR in COVID-19 Patients in Ulin General Hospital Banjarmasin</x:v>
      </x:c>
      <x:c r="C84" s="11" t="str">
        <x:v>Isa Ansori dkk.</x:v>
      </x:c>
      <x:c r="D84" s="11" t="n">
        <x:v>2021</x:v>
      </x:c>
      <x:c r="E84" s="11" t="e">
        <x:f>HYPERLINK("https://doi.org/10.20473/jr.v7-I.3.2021.100-105","10.20473/jr.v7-I.3.2021.100-105")</x:f>
      </x:c>
      <x:c r="F84" s="11" t="str">
        <x:v>COVID-19; rapid antibody vs PCR</x:v>
      </x:c>
      <x:c r="G84" s="11" t="n">
        <x:v>0</x:v>
      </x:c>
      <x:c r="H84" s="11" t="str">
        <x:v>Tidak tercantum pada halaman JR Scopus Citation Analysis per 17 Juli 2023</x:v>
      </x:c>
      <x:c r="I84" s="11" t="str">
        <x:v>https://doi.org/10.20473/jr.v7-I.3.2021.100-105</x:v>
      </x:c>
      <x:c r="J84" s="11" t="str">
        <x:v>https://e-journal.unair.ac.id/JR/SCA</x:v>
      </x:c>
      <x:c r="K84" s="11" t="str">
        <x:v>COVID-19 &amp; post-COVID</x:v>
      </x:c>
    </x:row>
    <x:row r="85" ht="45" customHeight="1">
      <x:c r="A85" s="11" t="n">
        <x:v>84</x:v>
      </x:c>
      <x:c r="B85" s="11" t="str">
        <x:v>Exclusive Breastfeeding Duration and Allergic Asthma Severity in Children</x:v>
      </x:c>
      <x:c r="C85" s="11" t="str">
        <x:v>Aida Fahira Rachma dkk.</x:v>
      </x:c>
      <x:c r="D85" s="11" t="n">
        <x:v>2021</x:v>
      </x:c>
      <x:c r="E85" s="11" t="e">
        <x:f>HYPERLINK("https://doi.org/10.20473/jr.v7-I.3.2021.106-113","10.20473/jr.v7-I.3.2021.106-113")</x:f>
      </x:c>
      <x:c r="F85" s="11" t="str">
        <x:v>Asma alergi anak; durasi ASI eksklusif</x:v>
      </x:c>
      <x:c r="G85" s="11" t="n">
        <x:v>0</x:v>
      </x:c>
      <x:c r="H85" s="11" t="str">
        <x:v>Tidak tercantum pada halaman JR Scopus Citation Analysis per 17 Juli 2023</x:v>
      </x:c>
      <x:c r="I85" s="11" t="str">
        <x:v>https://doi.org/10.20473/jr.v7-I.3.2021.106-113</x:v>
      </x:c>
      <x:c r="J85" s="11" t="str">
        <x:v>https://e-journal.unair.ac.id/JR/SCA</x:v>
      </x:c>
      <x:c r="K85" s="11" t="str">
        <x:v>Asma &amp; alergi</x:v>
      </x:c>
    </x:row>
    <x:row r="86" ht="45" customHeight="1">
      <x:c r="A86" s="11" t="n">
        <x:v>85</x:v>
      </x:c>
      <x:c r="B86" s="11" t="str">
        <x:v>The Relationship of Chest X-Ray in COVID-19 Patients and Disease Severity in Arifin Achmad General Hospital Riau</x:v>
      </x:c>
      <x:c r="C86" s="11" t="str">
        <x:v>Aulia Rahman dkk.</x:v>
      </x:c>
      <x:c r="D86" s="11" t="n">
        <x:v>2021</x:v>
      </x:c>
      <x:c r="E86" s="11" t="e">
        <x:f>HYPERLINK("https://doi.org/10.20473/jr.v7-I.3.2021.114-121","10.20473/jr.v7-I.3.2021.114-121")</x:f>
      </x:c>
      <x:c r="F86" s="11" t="str">
        <x:v>COVID-19; foto toraks; derajat keparahan</x:v>
      </x:c>
      <x:c r="G86" s="11" t="n">
        <x:v>0</x:v>
      </x:c>
      <x:c r="H86" s="11" t="str">
        <x:v>Tidak tercantum pada halaman JR Scopus Citation Analysis per 17 Juli 2023</x:v>
      </x:c>
      <x:c r="I86" s="11" t="str">
        <x:v>https://doi.org/10.20473/jr.v7-I.3.2021.114-121</x:v>
      </x:c>
      <x:c r="J86" s="11" t="str">
        <x:v>https://e-journal.unair.ac.id/JR/SCA</x:v>
      </x:c>
      <x:c r="K86" s="11" t="str">
        <x:v>COVID-19 &amp; post-COVID</x:v>
      </x:c>
    </x:row>
  </x:sheetData>
  <x:pageMargins left="0.7" right="0.7" top="0.75" bottom="0.75" header="0.3" footer="0.3"/>
  <x:tableParts count="1">
    <x:tablePart xmlns:r="http://schemas.openxmlformats.org/officeDocument/2006/relationships" r:id="Rb78fa0999a844124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90" hidden="0" customWidth="1"/>
  </x:cols>
  <x:sheetData>
    <x:row r="1" ht="48" customHeight="1">
      <x:c r="A1" s="14" t="str">
        <x:v>Tabel</x:v>
      </x:c>
      <x:c r="B1" s="14" t="str">
        <x:v>Original article Jurnal Respirasi FK UNAIR 5 tahun terakhir</x:v>
      </x:c>
    </x:row>
    <x:row r="2" ht="48" customHeight="1">
      <x:c r="A2" s="11" t="str">
        <x:v>Rentang data</x:v>
      </x:c>
      <x:c r="B2" s="11" t="str">
        <x:v>September 2021 sampai Mei 2026</x:v>
      </x:c>
    </x:row>
    <x:row r="3" ht="48" customHeight="1">
      <x:c r="A3" s="11" t="str">
        <x:v>Definisi seleksi</x:v>
      </x:c>
      <x:c r="B3" s="11" t="str">
        <x:v>Hanya artikel yang tampil dalam rubrik Original Article; tidak memasukkan case report, case series, literature/narrative/systematic review.</x:v>
      </x:c>
    </x:row>
    <x:row r="4" ht="48" customHeight="1">
      <x:c r="A4" s="11" t="str">
        <x:v>DOI hyperlink</x:v>
      </x:c>
      <x:c r="B4" s="11" t="str">
        <x:v>Kolom DOI dibuat dengan formula HYPERLINK menuju https://doi.org/&lt;DOI&gt;, yang mengarah ke laman manuskrip.</x:v>
      </x:c>
    </x:row>
    <x:row r="5" ht="48" customHeight="1">
      <x:c r="A5" s="11" t="str">
        <x:v>Keterbatasan Scopus</x:v>
      </x:c>
      <x:c r="B5" s="11" t="str">
        <x:v>Angka citedness Scopus real-time memerlukan akses Scopus/login. Dari lingkungan ini, akses langsung Scopus tidak dapat diverifikasi.</x:v>
      </x:c>
    </x:row>
    <x:row r="6" ht="48" customHeight="1">
      <x:c r="A6" s="11" t="str">
        <x:v>Sumber citedness terbuka</x:v>
      </x:c>
      <x:c r="B6" s="11" t="str">
        <x:v>Halaman resmi JR Scopus Citation Analysis: https://e-journal.unair.ac.id/JR/SCA</x:v>
      </x:c>
    </x:row>
    <x:row r="7" ht="48" customHeight="1">
      <x:c r="A7" s="11" t="str">
        <x:v>Interpretasi citedness</x:v>
      </x:c>
      <x:c r="B7" s="11" t="str">
        <x:v>Nilai 0 hanya berarti tidak tercantum pada halaman JR SCA per 17 Juli 2023 untuk artikel yang terbit sebelum pembaruan tersebut. NA berarti terbit setelah pembaruan SCA-JR sehingga perlu cek Scopus langsung.</x:v>
      </x:c>
    </x:row>
    <x:row r="8" ht="48" customHeight="1">
      <x:c r="A8" s="11" t="str">
        <x:v>Tanggal penyusunan</x:v>
      </x:c>
      <x:c r="B8" s="11" t="str">
        <x:v>30 Juni 2026</x:v>
      </x:c>
    </x:row>
    <x:row r="9" ht="48" customHeight="1">
      <x:c r="A9" s="11" t="str">
        <x:v>Sumber artikel</x:v>
      </x:c>
      <x:c r="B9" s="11" t="str">
        <x:v>DOI/manuscript URL dicantumkan per baris pada kolom Manuscript URL.</x:v>
      </x:c>
    </x:row>
    <x:row r="11">
      <x:c r="A11" s="11" t="str">
        <x:v>Catatan pengelompokan</x:v>
      </x:c>
      <x:c r="B11" s="11" t="str">
        <x:v>Kolom 'Kelompok scope utama' adalah klasifikasi tematik dari kolom jenis/scope kasus penelitian dan judul artikel.</x:v>
      </x:c>
    </x:row>
    <x:row r="12">
      <x:c r="A12" s="11" t="str">
        <x:v>Sheet baru</x:v>
      </x:c>
      <x:c r="B12" s="11" t="str">
        <x:v>Ringkasan Scope; Naskah per Scope; Kamus Scope.</x:v>
      </x:c>
    </x:row>
    <x:row r="13">
      <x:c r="A13" s="11" t="str">
        <x:v>Kaidah klasifikasi</x:v>
      </x:c>
      <x:c r="B13" s="11" t="str">
        <x:v>Pada artikel dengan lebih dari satu tema, klasifikasi dipilih berdasarkan topik paling dominan untuk memudahkan analisis bibliometrik sederhana.</x:v>
      </x:c>
    </x:row>
    <x:row r="14">
      <x:c r="A14" s="11" t="str">
        <x:v>Tanggal pengolahan</x:v>
      </x:c>
      <x:c r="B14" s="11" t="str">
        <x:v>30 Juni 2026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38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</x:cols>
  <x:sheetData>
    <x:row r="1">
      <x:c r="A1" s="19" t="str">
        <x:v>No</x:v>
      </x:c>
      <x:c r="B1" s="19" t="str">
        <x:v>Kelompok scope utama</x:v>
      </x:c>
      <x:c r="C1" s="19" t="str">
        <x:v>Jumlah naskah</x:v>
      </x:c>
      <x:c r="D1" s="19" t="str">
        <x:v>Persentase</x:v>
      </x:c>
      <x:c r="E1" s="19" t="str">
        <x:v>2021</x:v>
      </x:c>
      <x:c r="F1" s="19" t="str">
        <x:v>2022</x:v>
      </x:c>
      <x:c r="G1" s="19" t="str">
        <x:v>2023</x:v>
      </x:c>
      <x:c r="H1" s="19" t="str">
        <x:v>2024</x:v>
      </x:c>
      <x:c r="I1" s="19" t="str">
        <x:v>2025</x:v>
      </x:c>
      <x:c r="J1" s="19" t="str">
        <x:v>2026</x:v>
      </x:c>
      <x:c r="K1" s="19" t="str">
        <x:v>Citedness numeric tersedia</x:v>
      </x:c>
      <x:c r="L1" s="19" t="str">
        <x:v>Total citedness terverifikasi</x:v>
      </x:c>
      <x:c r="M1" s="19" t="str">
        <x:v>NA/perlu verifikasi</x:v>
      </x:c>
    </x:row>
    <x:row r="2">
      <x:c r="A2" s="11" t="n">
        <x:v>1</x:v>
      </x:c>
      <x:c r="B2" s="11" t="str">
        <x:v>Kanker paru &amp; onkologi toraks</x:v>
      </x:c>
      <x:c r="C2" s="11" t="n">
        <x:v>21</x:v>
      </x:c>
      <x:c r="D2" s="20" t="n">
        <x:v>0.24705882352941178</x:v>
      </x:c>
      <x:c r="E2" s="11" t="n">
        <x:v>0</x:v>
      </x:c>
      <x:c r="F2" s="11" t="n">
        <x:v>1</x:v>
      </x:c>
      <x:c r="G2" s="11" t="n">
        <x:v>5</x:v>
      </x:c>
      <x:c r="H2" s="11" t="n">
        <x:v>5</x:v>
      </x:c>
      <x:c r="I2" s="11" t="n">
        <x:v>7</x:v>
      </x:c>
      <x:c r="J2" s="11" t="n">
        <x:v>3</x:v>
      </x:c>
      <x:c r="K2" s="11" t="n">
        <x:v>6</x:v>
      </x:c>
      <x:c r="L2" s="11" t="n">
        <x:v>0</x:v>
      </x:c>
      <x:c r="M2" s="11" t="n">
        <x:v>15</x:v>
      </x:c>
    </x:row>
    <x:row r="3">
      <x:c r="A3" s="11" t="n">
        <x:v>2</x:v>
      </x:c>
      <x:c r="B3" s="11" t="str">
        <x:v>Tuberkulosis &amp; pasca-TB</x:v>
      </x:c>
      <x:c r="C3" s="11" t="n">
        <x:v>18</x:v>
      </x:c>
      <x:c r="D3" s="20" t="n">
        <x:v>0.21176470588235294</x:v>
      </x:c>
      <x:c r="E3" s="11" t="n">
        <x:v>0</x:v>
      </x:c>
      <x:c r="F3" s="11" t="n">
        <x:v>3</x:v>
      </x:c>
      <x:c r="G3" s="11" t="n">
        <x:v>2</x:v>
      </x:c>
      <x:c r="H3" s="11" t="n">
        <x:v>7</x:v>
      </x:c>
      <x:c r="I3" s="11" t="n">
        <x:v>4</x:v>
      </x:c>
      <x:c r="J3" s="11" t="n">
        <x:v>2</x:v>
      </x:c>
      <x:c r="K3" s="11" t="n">
        <x:v>4</x:v>
      </x:c>
      <x:c r="L3" s="11" t="n">
        <x:v>0</x:v>
      </x:c>
      <x:c r="M3" s="11" t="n">
        <x:v>14</x:v>
      </x:c>
    </x:row>
    <x:row r="4">
      <x:c r="A4" s="11" t="n">
        <x:v>3</x:v>
      </x:c>
      <x:c r="B4" s="11" t="str">
        <x:v>COVID-19 &amp; post-COVID</x:v>
      </x:c>
      <x:c r="C4" s="11" t="n">
        <x:v>14</x:v>
      </x:c>
      <x:c r="D4" s="20" t="n">
        <x:v>0.16470588235294117</x:v>
      </x:c>
      <x:c r="E4" s="11" t="n">
        <x:v>2</x:v>
      </x:c>
      <x:c r="F4" s="11" t="n">
        <x:v>1</x:v>
      </x:c>
      <x:c r="G4" s="11" t="n">
        <x:v>7</x:v>
      </x:c>
      <x:c r="H4" s="11" t="n">
        <x:v>4</x:v>
      </x:c>
      <x:c r="I4" s="11" t="n">
        <x:v>0</x:v>
      </x:c>
      <x:c r="J4" s="11" t="n">
        <x:v>0</x:v>
      </x:c>
      <x:c r="K4" s="11" t="n">
        <x:v>6</x:v>
      </x:c>
      <x:c r="L4" s="11" t="n">
        <x:v>0</x:v>
      </x:c>
      <x:c r="M4" s="11" t="n">
        <x:v>8</x:v>
      </x:c>
    </x:row>
    <x:row r="5">
      <x:c r="A5" s="11" t="n">
        <x:v>4</x:v>
      </x:c>
      <x:c r="B5" s="11" t="str">
        <x:v>Pneumonia &amp; infeksi respirasi non-TB/ICU</x:v>
      </x:c>
      <x:c r="C5" s="11" t="n">
        <x:v>8</x:v>
      </x:c>
      <x:c r="D5" s="20" t="n">
        <x:v>0.09411764705882353</x:v>
      </x:c>
      <x:c r="E5" s="11" t="n">
        <x:v>0</x:v>
      </x:c>
      <x:c r="F5" s="11" t="n">
        <x:v>0</x:v>
      </x:c>
      <x:c r="G5" s="11" t="n">
        <x:v>0</x:v>
      </x:c>
      <x:c r="H5" s="11" t="n">
        <x:v>3</x:v>
      </x:c>
      <x:c r="I5" s="11" t="n">
        <x:v>3</x:v>
      </x:c>
      <x:c r="J5" s="11" t="n">
        <x:v>2</x:v>
      </x:c>
      <x:c r="K5" s="11" t="n">
        <x:v>0</x:v>
      </x:c>
      <x:c r="L5" s="11" t="n">
        <x:v>0</x:v>
      </x:c>
      <x:c r="M5" s="11" t="n">
        <x:v>8</x:v>
      </x:c>
    </x:row>
    <x:row r="6">
      <x:c r="A6" s="11" t="n">
        <x:v>5</x:v>
      </x:c>
      <x:c r="B6" s="11" t="str">
        <x:v>Eksperimental/preklinik &amp; toksikologi paru</x:v>
      </x:c>
      <x:c r="C6" s="11" t="n">
        <x:v>5</x:v>
      </x:c>
      <x:c r="D6" s="20" t="n">
        <x:v>0.058823529411764705</x:v>
      </x:c>
      <x:c r="E6" s="11" t="n">
        <x:v>0</x:v>
      </x:c>
      <x:c r="F6" s="11" t="n">
        <x:v>0</x:v>
      </x:c>
      <x:c r="G6" s="11" t="n">
        <x:v>1</x:v>
      </x:c>
      <x:c r="H6" s="11" t="n">
        <x:v>0</x:v>
      </x:c>
      <x:c r="I6" s="11" t="n">
        <x:v>2</x:v>
      </x:c>
      <x:c r="J6" s="11" t="n">
        <x:v>2</x:v>
      </x:c>
      <x:c r="K6" s="11" t="n">
        <x:v>0</x:v>
      </x:c>
      <x:c r="L6" s="11" t="n">
        <x:v>0</x:v>
      </x:c>
      <x:c r="M6" s="11" t="n">
        <x:v>5</x:v>
      </x:c>
    </x:row>
    <x:row r="7">
      <x:c r="A7" s="11" t="n">
        <x:v>6</x:v>
      </x:c>
      <x:c r="B7" s="11" t="str">
        <x:v>Merokok/vape &amp; pajanan tembakau</x:v>
      </x:c>
      <x:c r="C7" s="11" t="n">
        <x:v>4</x:v>
      </x:c>
      <x:c r="D7" s="20" t="n">
        <x:v>0.047058823529411764</x:v>
      </x:c>
      <x:c r="E7" s="11" t="n">
        <x:v>0</x:v>
      </x:c>
      <x:c r="F7" s="11" t="n">
        <x:v>1</x:v>
      </x:c>
      <x:c r="G7" s="11" t="n">
        <x:v>0</x:v>
      </x:c>
      <x:c r="H7" s="11" t="n">
        <x:v>2</x:v>
      </x:c>
      <x:c r="I7" s="11" t="n">
        <x:v>0</x:v>
      </x:c>
      <x:c r="J7" s="11" t="n">
        <x:v>1</x:v>
      </x:c>
      <x:c r="K7" s="11" t="n">
        <x:v>1</x:v>
      </x:c>
      <x:c r="L7" s="11" t="n">
        <x:v>0</x:v>
      </x:c>
      <x:c r="M7" s="11" t="n">
        <x:v>3</x:v>
      </x:c>
    </x:row>
    <x:row r="8">
      <x:c r="A8" s="11" t="n">
        <x:v>7</x:v>
      </x:c>
      <x:c r="B8" s="11" t="str">
        <x:v>PPOK</x:v>
      </x:c>
      <x:c r="C8" s="11" t="n">
        <x:v>4</x:v>
      </x:c>
      <x:c r="D8" s="20" t="n">
        <x:v>0.047058823529411764</x:v>
      </x:c>
      <x:c r="E8" s="11" t="n">
        <x:v>0</x:v>
      </x:c>
      <x:c r="F8" s="11" t="n">
        <x:v>1</x:v>
      </x:c>
      <x:c r="G8" s="11" t="n">
        <x:v>1</x:v>
      </x:c>
      <x:c r="H8" s="11" t="n">
        <x:v>0</x:v>
      </x:c>
      <x:c r="I8" s="11" t="n">
        <x:v>1</x:v>
      </x:c>
      <x:c r="J8" s="11" t="n">
        <x:v>1</x:v>
      </x:c>
      <x:c r="K8" s="11" t="n">
        <x:v>2</x:v>
      </x:c>
      <x:c r="L8" s="11" t="n">
        <x:v>0</x:v>
      </x:c>
      <x:c r="M8" s="11" t="n">
        <x:v>2</x:v>
      </x:c>
    </x:row>
    <x:row r="9">
      <x:c r="A9" s="11" t="n">
        <x:v>8</x:v>
      </x:c>
      <x:c r="B9" s="11" t="str">
        <x:v>Asma &amp; alergi</x:v>
      </x:c>
      <x:c r="C9" s="11" t="n">
        <x:v>3</x:v>
      </x:c>
      <x:c r="D9" s="20" t="n">
        <x:v>0.03529411764705882</x:v>
      </x:c>
      <x:c r="E9" s="11" t="n">
        <x:v>1</x:v>
      </x:c>
      <x:c r="F9" s="11" t="n">
        <x:v>1</x:v>
      </x:c>
      <x:c r="G9" s="11" t="n">
        <x:v>0</x:v>
      </x:c>
      <x:c r="H9" s="11" t="n">
        <x:v>0</x:v>
      </x:c>
      <x:c r="I9" s="11" t="n">
        <x:v>0</x:v>
      </x:c>
      <x:c r="J9" s="11" t="n">
        <x:v>1</x:v>
      </x:c>
      <x:c r="K9" s="11" t="n">
        <x:v>2</x:v>
      </x:c>
      <x:c r="L9" s="11" t="n">
        <x:v>0</x:v>
      </x:c>
      <x:c r="M9" s="11" t="n">
        <x:v>1</x:v>
      </x:c>
    </x:row>
    <x:row r="10">
      <x:c r="A10" s="11" t="n">
        <x:v>9</x:v>
      </x:c>
      <x:c r="B10" s="11" t="str">
        <x:v>Efusi pleura &amp; prosedur pleura</x:v>
      </x:c>
      <x:c r="C10" s="11" t="n">
        <x:v>3</x:v>
      </x:c>
      <x:c r="D10" s="20" t="n">
        <x:v>0.03529411764705882</x:v>
      </x:c>
      <x:c r="E10" s="11" t="n">
        <x:v>0</x:v>
      </x:c>
      <x:c r="F10" s="11" t="n">
        <x:v>0</x:v>
      </x:c>
      <x:c r="G10" s="11" t="n">
        <x:v>0</x:v>
      </x:c>
      <x:c r="H10" s="11" t="n">
        <x:v>0</x:v>
      </x:c>
      <x:c r="I10" s="11" t="n">
        <x:v>3</x:v>
      </x:c>
      <x:c r="J10" s="11" t="n">
        <x:v>0</x:v>
      </x:c>
      <x:c r="K10" s="11" t="n">
        <x:v>0</x:v>
      </x:c>
      <x:c r="L10" s="11" t="n">
        <x:v>0</x:v>
      </x:c>
      <x:c r="M10" s="11" t="n">
        <x:v>3</x:v>
      </x:c>
    </x:row>
    <x:row r="11">
      <x:c r="A11" s="11" t="n">
        <x:v>10</x:v>
      </x:c>
      <x:c r="B11" s="11" t="str">
        <x:v>Faal paru, bronkoskopi &amp; diagnostik respirasi</x:v>
      </x:c>
      <x:c r="C11" s="11" t="n">
        <x:v>3</x:v>
      </x:c>
      <x:c r="D11" s="20" t="n">
        <x:v>0.03529411764705882</x:v>
      </x:c>
      <x:c r="E11" s="11" t="n">
        <x:v>0</x:v>
      </x:c>
      <x:c r="F11" s="11" t="n">
        <x:v>0</x:v>
      </x:c>
      <x:c r="G11" s="11" t="n">
        <x:v>2</x:v>
      </x:c>
      <x:c r="H11" s="11" t="n">
        <x:v>0</x:v>
      </x:c>
      <x:c r="I11" s="11" t="n">
        <x:v>1</x:v>
      </x:c>
      <x:c r="J11" s="11" t="n">
        <x:v>0</x:v>
      </x:c>
      <x:c r="K11" s="11" t="n">
        <x:v>1</x:v>
      </x:c>
      <x:c r="L11" s="11" t="n">
        <x:v>0</x:v>
      </x:c>
      <x:c r="M11" s="11" t="n">
        <x:v>2</x:v>
      </x:c>
    </x:row>
    <x:row r="12">
      <x:c r="A12" s="11" t="n">
        <x:v>11</x:v>
      </x:c>
      <x:c r="B12" s="11" t="str">
        <x:v>Okupasi/lingkungan</x:v>
      </x:c>
      <x:c r="C12" s="11" t="n">
        <x:v>1</x:v>
      </x:c>
      <x:c r="D12" s="20" t="n">
        <x:v>0.011764705882352941</x:v>
      </x:c>
      <x:c r="E12" s="11" t="n">
        <x:v>0</x:v>
      </x:c>
      <x:c r="F12" s="11" t="n">
        <x:v>0</x:v>
      </x:c>
      <x:c r="G12" s="11" t="n">
        <x:v>0</x:v>
      </x:c>
      <x:c r="H12" s="11" t="n">
        <x:v>0</x:v>
      </x:c>
      <x:c r="I12" s="11" t="n">
        <x:v>0</x:v>
      </x:c>
      <x:c r="J12" s="11" t="n">
        <x:v>1</x:v>
      </x:c>
      <x:c r="K12" s="11" t="n">
        <x:v>0</x:v>
      </x:c>
      <x:c r="L12" s="11" t="n">
        <x:v>0</x:v>
      </x:c>
      <x:c r="M12" s="11" t="n">
        <x:v>1</x:v>
      </x:c>
    </x:row>
    <x:row r="13">
      <x:c r="A13" s="11" t="n">
        <x:v>12</x:v>
      </x:c>
      <x:c r="B13" s="11" t="str">
        <x:v>Pediatri respirasi non-asma</x:v>
      </x:c>
      <x:c r="C13" s="11" t="n">
        <x:v>1</x:v>
      </x:c>
      <x:c r="D13" s="20" t="n">
        <x:v>0.011764705882352941</x:v>
      </x:c>
      <x:c r="E13" s="11" t="n">
        <x:v>0</x:v>
      </x:c>
      <x:c r="F13" s="11" t="n">
        <x:v>0</x:v>
      </x:c>
      <x:c r="G13" s="11" t="n">
        <x:v>0</x:v>
      </x:c>
      <x:c r="H13" s="11" t="n">
        <x:v>0</x:v>
      </x:c>
      <x:c r="I13" s="11" t="n">
        <x:v>0</x:v>
      </x:c>
      <x:c r="J13" s="11" t="n">
        <x:v>1</x:v>
      </x:c>
      <x:c r="K13" s="11" t="n">
        <x:v>0</x:v>
      </x:c>
      <x:c r="L13" s="11" t="n">
        <x:v>0</x:v>
      </x:c>
      <x:c r="M13" s="11" t="n">
        <x:v>1</x:v>
      </x:c>
    </x:row>
  </x:sheetData>
  <x:pageMargins left="0.7" right="0.7" top="0.75" bottom="0.75" header="0.3" footer="0.3"/>
  <x:drawing xmlns:r="http://schemas.openxmlformats.org/officeDocument/2006/relationships" r:id="Rc07e3743c7924537"/>
  <x:tableParts count="1">
    <x:tablePart xmlns:r="http://schemas.openxmlformats.org/officeDocument/2006/relationships" r:id="R164cf36561eb4f11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7" hidden="0" customWidth="1"/>
    <x:col min="2" max="2" width="34" hidden="0" customWidth="1"/>
    <x:col min="3" max="3" width="8" hidden="0" customWidth="1"/>
    <x:col min="4" max="4" width="55" hidden="0" customWidth="1"/>
    <x:col min="5" max="5" width="28" hidden="0" customWidth="1"/>
    <x:col min="6" max="6" width="10" hidden="0" customWidth="1"/>
    <x:col min="7" max="7" width="32" hidden="0" customWidth="1"/>
    <x:col min="8" max="8" width="38" hidden="0" customWidth="1"/>
    <x:col min="9" max="9" width="16" hidden="0" customWidth="1"/>
    <x:col min="10" max="10" width="42" hidden="0" customWidth="1"/>
    <x:col min="11" max="11" width="34" hidden="0" customWidth="1"/>
  </x:cols>
  <x:sheetData>
    <x:row r="1">
      <x:c r="A1" s="19" t="str">
        <x:v>No urut</x:v>
      </x:c>
      <x:c r="B1" s="19" t="str">
        <x:v>Kelompok scope utama</x:v>
      </x:c>
      <x:c r="C1" s="19" t="str">
        <x:v>No asli</x:v>
      </x:c>
      <x:c r="D1" s="19" t="str">
        <x:v>Judul</x:v>
      </x:c>
      <x:c r="E1" s="19" t="str">
        <x:v>Author</x:v>
      </x:c>
      <x:c r="F1" s="19" t="str">
        <x:v>Tahun terbit</x:v>
      </x:c>
      <x:c r="G1" s="19" t="str">
        <x:v>DOI (hyperlink)</x:v>
      </x:c>
      <x:c r="H1" s="19" t="str">
        <x:v>Sub-scope penelitian</x:v>
      </x:c>
      <x:c r="I1" s="19" t="str">
        <x:v>Citedness in Scopus</x:v>
      </x:c>
      <x:c r="J1" s="19" t="str">
        <x:v>Catatan citedness</x:v>
      </x:c>
      <x:c r="K1" s="19" t="str">
        <x:v>Manuscript URL</x:v>
      </x:c>
    </x:row>
    <x:row r="2">
      <x:c r="A2" s="11" t="n">
        <x:v>1</x:v>
      </x:c>
      <x:c r="B2" s="11" t="str">
        <x:v>Kanker paru &amp; onkologi toraks</x:v>
      </x:c>
      <x:c r="C2" s="11" t="n">
        <x:v>5</x:v>
      </x:c>
      <x:c r="D2" s="11" t="str">
        <x:v>ROS1 Expression and Histopathological Grading in Non-Small Cell Lung Cancer Patients at Tertiary Hospitals in Medan, Indonesia</x:v>
      </x:c>
      <x:c r="E2" s="11" t="str">
        <x:v>Nurul Syuhada Parinduri dkk.</x:v>
      </x:c>
      <x:c r="F2" s="11" t="n">
        <x:v>2026</x:v>
      </x:c>
      <x:c r="G2" s="11" t="e">
        <x:f>HYPERLINK("https://doi.org/10.20473/jr.v12-I.2.2026.126-131","10.20473/jr.v12-I.2.2026.126-131")</x:f>
      </x:c>
      <x:c r="H2" s="11" t="str">
        <x:v>Kanker paru NSCLC; ROS1; histopatologi</x:v>
      </x:c>
      <x:c r="I2" s="11" t="str">
        <x:v>NA</x:v>
      </x:c>
      <x:c r="J2" s="11" t="str">
        <x:v>Terbit setelah pembaruan SCA-JR 17 Juli 2023; perlu verifikasi Scopus langsung</x:v>
      </x:c>
      <x:c r="K2" s="11" t="str">
        <x:v>https://doi.org/10.20473/jr.v12-I.2.2026.126-131</x:v>
      </x:c>
    </x:row>
    <x:row r="3">
      <x:c r="A3" s="11" t="n">
        <x:v>2</x:v>
      </x:c>
      <x:c r="B3" s="11" t="str">
        <x:v>Kanker paru &amp; onkologi toraks</x:v>
      </x:c>
      <x:c r="C3" s="11" t="n">
        <x:v>9</x:v>
      </x:c>
      <x:c r="D3" s="11" t="str">
        <x:v>Assessment of Heavy Risk Factor Association with Lung Cancer Risk Using Questionnaire-Based Screening: A Cross-Sectional Study at Medan Johor Public Health Center, Medan, Indonesia</x:v>
      </x:c>
      <x:c r="E3" s="11" t="str">
        <x:v>Muhammad Azka Auliya dkk.</x:v>
      </x:c>
      <x:c r="F3" s="11" t="n">
        <x:v>2026</x:v>
      </x:c>
      <x:c r="G3" s="11" t="e">
        <x:f>HYPERLINK("https://doi.org/10.20473/jr.v12-I.1.2026.6-12","10.20473/jr.v12-I.1.2026.6-12")</x:f>
      </x:c>
      <x:c r="H3" s="11" t="str">
        <x:v>Skrining risiko kanker paru; faktor risiko</x:v>
      </x:c>
      <x:c r="I3" s="11" t="str">
        <x:v>NA</x:v>
      </x:c>
      <x:c r="J3" s="11" t="str">
        <x:v>Terbit setelah pembaruan SCA-JR 17 Juli 2023; perlu verifikasi Scopus langsung</x:v>
      </x:c>
      <x:c r="K3" s="11" t="str">
        <x:v>https://doi.org/10.20473/jr.v12-I.1.2026.6-12</x:v>
      </x:c>
    </x:row>
    <x:row r="4">
      <x:c r="A4" s="11" t="n">
        <x:v>3</x:v>
      </x:c>
      <x:c r="B4" s="11" t="str">
        <x:v>Kanker paru &amp; onkologi toraks</x:v>
      </x:c>
      <x:c r="C4" s="11" t="n">
        <x:v>13</x:v>
      </x:c>
      <x:c r="D4" s="11" t="str">
        <x:v>Ki-67 Expression and Histopathological Type, Metastatic Status, and Risk Factors in Lung Cancer</x:v>
      </x:c>
      <x:c r="E4" s="11" t="str">
        <x:v>Muhammad Khairani dkk.</x:v>
      </x:c>
      <x:c r="F4" s="11" t="n">
        <x:v>2026</x:v>
      </x:c>
      <x:c r="G4" s="11" t="e">
        <x:f>HYPERLINK("https://doi.org/10.20473/jr.v12-I.1.2026.35-43","10.20473/jr.v12-I.1.2026.35-43")</x:f>
      </x:c>
      <x:c r="H4" s="11" t="str">
        <x:v>Kanker paru; Ki-67; histopatologi/metastasis</x:v>
      </x:c>
      <x:c r="I4" s="11" t="str">
        <x:v>NA</x:v>
      </x:c>
      <x:c r="J4" s="11" t="str">
        <x:v>Terbit setelah pembaruan SCA-JR 17 Juli 2023; perlu verifikasi Scopus langsung</x:v>
      </x:c>
      <x:c r="K4" s="11" t="str">
        <x:v>https://doi.org/10.20473/jr.v12-I.1.2026.35-43</x:v>
      </x:c>
    </x:row>
    <x:row r="5">
      <x:c r="A5" s="11" t="n">
        <x:v>4</x:v>
      </x:c>
      <x:c r="B5" s="11" t="str">
        <x:v>Kanker paru &amp; onkologi toraks</x:v>
      </x:c>
      <x:c r="C5" s="11" t="n">
        <x:v>18</x:v>
      </x:c>
      <x:c r="D5" s="11" t="str">
        <x:v>Analysis of Urinary Midkine and Volatile Organic Compound (VOC) Levels Using a Breath Analyzer for Screening and Early Diagnosis of Lung Cancer</x:v>
      </x:c>
      <x:c r="E5" s="11" t="str">
        <x:v>Saidah Mafisah dkk.</x:v>
      </x:c>
      <x:c r="F5" s="11" t="n">
        <x:v>2025</x:v>
      </x:c>
      <x:c r="G5" s="11" t="e">
        <x:f>HYPERLINK("https://doi.org/10.20473/jr.v11-I.3.2025.223-231","10.20473/jr.v11-I.3.2025.223-231")</x:f>
      </x:c>
      <x:c r="H5" s="11" t="str">
        <x:v>Kanker paru; skrining dini; biomarker urin/VOC</x:v>
      </x:c>
      <x:c r="I5" s="11" t="str">
        <x:v>NA</x:v>
      </x:c>
      <x:c r="J5" s="11" t="str">
        <x:v>Terbit setelah pembaruan SCA-JR 17 Juli 2023; perlu verifikasi Scopus langsung</x:v>
      </x:c>
      <x:c r="K5" s="11" t="str">
        <x:v>https://doi.org/10.20473/jr.v11-I.3.2025.223-231</x:v>
      </x:c>
    </x:row>
    <x:row r="6">
      <x:c r="A6" s="11" t="n">
        <x:v>5</x:v>
      </x:c>
      <x:c r="B6" s="11" t="str">
        <x:v>Kanker paru &amp; onkologi toraks</x:v>
      </x:c>
      <x:c r="C6" s="11" t="n">
        <x:v>21</x:v>
      </x:c>
      <x:c r="D6" s="11" t="str">
        <x:v>Fungal Profile in Patients with Lung Cancer Receiving First-Line Chemotherapy</x:v>
      </x:c>
      <x:c r="E6" s="11" t="str">
        <x:v>Hana Khairina Putri Faisal dkk.</x:v>
      </x:c>
      <x:c r="F6" s="11" t="n">
        <x:v>2025</x:v>
      </x:c>
      <x:c r="G6" s="11" t="e">
        <x:f>HYPERLINK("https://doi.org/10.20473/jr.v11-I.3.2025.250-255","10.20473/jr.v11-I.3.2025.250-255")</x:f>
      </x:c>
      <x:c r="H6" s="11" t="str">
        <x:v>Kanker paru; profil jamur; kemoterapi lini pertama</x:v>
      </x:c>
      <x:c r="I6" s="11" t="str">
        <x:v>NA</x:v>
      </x:c>
      <x:c r="J6" s="11" t="str">
        <x:v>Terbit setelah pembaruan SCA-JR 17 Juli 2023; perlu verifikasi Scopus langsung</x:v>
      </x:c>
      <x:c r="K6" s="11" t="str">
        <x:v>https://doi.org/10.20473/jr.v11-I.3.2025.250-255</x:v>
      </x:c>
    </x:row>
    <x:row r="7">
      <x:c r="A7" s="11" t="n">
        <x:v>6</x:v>
      </x:c>
      <x:c r="B7" s="11" t="str">
        <x:v>Kanker paru &amp; onkologi toraks</x:v>
      </x:c>
      <x:c r="C7" s="11" t="n">
        <x:v>27</x:v>
      </x:c>
      <x:c r="D7" s="11" t="str">
        <x:v>Prognosis of Tyrosine Kinase Inhibitor Therapy for Non-Small Cell Lung Cancer</x:v>
      </x:c>
      <x:c r="E7" s="11" t="str">
        <x:v>Agus Andreas Santoso dkk.</x:v>
      </x:c>
      <x:c r="F7" s="11" t="n">
        <x:v>2025</x:v>
      </x:c>
      <x:c r="G7" s="11" t="e">
        <x:f>HYPERLINK("https://doi.org/10.20473/jr.v11-I.2.2025.140-146","10.20473/jr.v11-I.2.2025.140-146")</x:f>
      </x:c>
      <x:c r="H7" s="11" t="str">
        <x:v>NSCLC; terapi TKI; prognosis</x:v>
      </x:c>
      <x:c r="I7" s="11" t="str">
        <x:v>NA</x:v>
      </x:c>
      <x:c r="J7" s="11" t="str">
        <x:v>Terbit setelah pembaruan SCA-JR 17 Juli 2023; perlu verifikasi Scopus langsung</x:v>
      </x:c>
      <x:c r="K7" s="11" t="str">
        <x:v>https://doi.org/10.20473/jr.v11-I.2.2025.140-146</x:v>
      </x:c>
    </x:row>
    <x:row r="8">
      <x:c r="A8" s="11" t="n">
        <x:v>7</x:v>
      </x:c>
      <x:c r="B8" s="11" t="str">
        <x:v>Kanker paru &amp; onkologi toraks</x:v>
      </x:c>
      <x:c r="C8" s="11" t="n">
        <x:v>31</x:v>
      </x:c>
      <x:c r="D8" s="11" t="str">
        <x:v>Depression in Patients with Lung Cancer during the COVID-19 Pandemic</x:v>
      </x:c>
      <x:c r="E8" s="11" t="str">
        <x:v>Hanna Lianti Afladhia; Sita Andarini</x:v>
      </x:c>
      <x:c r="F8" s="11" t="n">
        <x:v>2025</x:v>
      </x:c>
      <x:c r="G8" s="11" t="e">
        <x:f>HYPERLINK("https://doi.org/10.20473/jr.v11-I.1.2025.15-21","10.20473/jr.v11-I.1.2025.15-21")</x:f>
      </x:c>
      <x:c r="H8" s="11" t="str">
        <x:v>Kanker paru; depresi; pandemi COVID-19</x:v>
      </x:c>
      <x:c r="I8" s="11" t="str">
        <x:v>NA</x:v>
      </x:c>
      <x:c r="J8" s="11" t="str">
        <x:v>Terbit setelah pembaruan SCA-JR 17 Juli 2023; perlu verifikasi Scopus langsung</x:v>
      </x:c>
      <x:c r="K8" s="11" t="str">
        <x:v>https://doi.org/10.20473/jr.v11-I.1.2025.15-21</x:v>
      </x:c>
    </x:row>
    <x:row r="9">
      <x:c r="A9" s="11" t="n">
        <x:v>8</x:v>
      </x:c>
      <x:c r="B9" s="11" t="str">
        <x:v>Kanker paru &amp; onkologi toraks</x:v>
      </x:c>
      <x:c r="C9" s="11" t="n">
        <x:v>32</x:v>
      </x:c>
      <x:c r="D9" s="11" t="str">
        <x:v>The Time to Progression in Lung Adenocarcinoma Patients Receiving First- and Second-Generation EGFR-TKI in Indonesia</x:v>
      </x:c>
      <x:c r="E9" s="11" t="str">
        <x:v>Elisna Syahruddin dkk.</x:v>
      </x:c>
      <x:c r="F9" s="11" t="n">
        <x:v>2025</x:v>
      </x:c>
      <x:c r="G9" s="11" t="e">
        <x:f>HYPERLINK("https://doi.org/10.20473/jr.v11-I.1.2025.22-30","10.20473/jr.v11-I.1.2025.22-30")</x:f>
      </x:c>
      <x:c r="H9" s="11" t="str">
        <x:v>Adenokarsinoma paru; EGFR-TKI; time to progression</x:v>
      </x:c>
      <x:c r="I9" s="11" t="str">
        <x:v>NA</x:v>
      </x:c>
      <x:c r="J9" s="11" t="str">
        <x:v>Terbit setelah pembaruan SCA-JR 17 Juli 2023; perlu verifikasi Scopus langsung</x:v>
      </x:c>
      <x:c r="K9" s="11" t="str">
        <x:v>https://doi.org/10.20473/jr.v11-I.1.2025.22-30</x:v>
      </x:c>
    </x:row>
    <x:row r="10">
      <x:c r="A10" s="11" t="n">
        <x:v>9</x:v>
      </x:c>
      <x:c r="B10" s="11" t="str">
        <x:v>Kanker paru &amp; onkologi toraks</x:v>
      </x:c>
      <x:c r="C10" s="11" t="n">
        <x:v>33</x:v>
      </x:c>
      <x:c r="D10" s="11" t="str">
        <x:v>The Influence of Nigella sativa on the Increase of IFN-γ and Quality of Life in Lung Cancer Patients Undergoing Chemotherapy</x:v>
      </x:c>
      <x:c r="E10" s="11" t="str">
        <x:v>Reza Aditya Mahendra dkk.</x:v>
      </x:c>
      <x:c r="F10" s="11" t="n">
        <x:v>2025</x:v>
      </x:c>
      <x:c r="G10" s="11" t="e">
        <x:f>HYPERLINK("https://doi.org/10.20473/jr.v11-I.1.2025.31-38","10.20473/jr.v11-I.1.2025.31-38")</x:f>
      </x:c>
      <x:c r="H10" s="11" t="str">
        <x:v>Kanker paru; Nigella sativa; IFN-γ; kualitas hidup</x:v>
      </x:c>
      <x:c r="I10" s="11" t="str">
        <x:v>NA</x:v>
      </x:c>
      <x:c r="J10" s="11" t="str">
        <x:v>Terbit setelah pembaruan SCA-JR 17 Juli 2023; perlu verifikasi Scopus langsung</x:v>
      </x:c>
      <x:c r="K10" s="11" t="str">
        <x:v>https://doi.org/10.20473/jr.v11-I.1.2025.31-38</x:v>
      </x:c>
    </x:row>
    <x:row r="11">
      <x:c r="A11" s="11" t="n">
        <x:v>10</x:v>
      </x:c>
      <x:c r="B11" s="11" t="str">
        <x:v>Kanker paru &amp; onkologi toraks</x:v>
      </x:c>
      <x:c r="C11" s="11" t="n">
        <x:v>35</x:v>
      </x:c>
      <x:c r="D11" s="11" t="str">
        <x:v>Anaplastic Lymphoma Kinase (ALK) Rearrangement of Lung Adenocarcinoma among North Sumatera Population</x:v>
      </x:c>
      <x:c r="E11" s="11" t="str">
        <x:v>Muhammad Yusuf Adira Putra dkk.</x:v>
      </x:c>
      <x:c r="F11" s="11" t="n">
        <x:v>2025</x:v>
      </x:c>
      <x:c r="G11" s="11" t="e">
        <x:f>HYPERLINK("https://doi.org/10.20473/jr.v11-I.1.2025.47-53","10.20473/jr.v11-I.1.2025.47-53")</x:f>
      </x:c>
      <x:c r="H11" s="11" t="str">
        <x:v>Adenokarsinoma paru; rearrangement ALK</x:v>
      </x:c>
      <x:c r="I11" s="11" t="str">
        <x:v>NA</x:v>
      </x:c>
      <x:c r="J11" s="11" t="str">
        <x:v>Terbit setelah pembaruan SCA-JR 17 Juli 2023; perlu verifikasi Scopus langsung</x:v>
      </x:c>
      <x:c r="K11" s="11" t="str">
        <x:v>https://doi.org/10.20473/jr.v11-I.1.2025.47-53</x:v>
      </x:c>
    </x:row>
    <x:row r="12">
      <x:c r="A12" s="11" t="n">
        <x:v>11</x:v>
      </x:c>
      <x:c r="B12" s="11" t="str">
        <x:v>Kanker paru &amp; onkologi toraks</x:v>
      </x:c>
      <x:c r="C12" s="11" t="n">
        <x:v>39</x:v>
      </x:c>
      <x:c r="D12" s="11" t="str">
        <x:v>Neutrophil-Lymphocyte Ratio (NLR) as a Prognostic Marker in Advanced Lung Cancer Patients Undergoing First-Line Treatment</x:v>
      </x:c>
      <x:c r="E12" s="11" t="str">
        <x:v>Dinda Ary Miranda Dewi dkk.</x:v>
      </x:c>
      <x:c r="F12" s="11" t="n">
        <x:v>2024</x:v>
      </x:c>
      <x:c r="G12" s="11" t="e">
        <x:f>HYPERLINK("https://doi.org/10.20473/jr.v10-I.3.2024.209-213","10.20473/jr.v10-I.3.2024.209-213")</x:f>
      </x:c>
      <x:c r="H12" s="11" t="str">
        <x:v>Kanker paru lanjut; NLR; prognostik</x:v>
      </x:c>
      <x:c r="I12" s="11" t="str">
        <x:v>NA</x:v>
      </x:c>
      <x:c r="J12" s="11" t="str">
        <x:v>Terbit setelah pembaruan SCA-JR 17 Juli 2023; perlu verifikasi Scopus langsung</x:v>
      </x:c>
      <x:c r="K12" s="11" t="str">
        <x:v>https://doi.org/10.20473/jr.v10-I.3.2024.209-213</x:v>
      </x:c>
    </x:row>
    <x:row r="13">
      <x:c r="A13" s="11" t="n">
        <x:v>12</x:v>
      </x:c>
      <x:c r="B13" s="11" t="str">
        <x:v>Kanker paru &amp; onkologi toraks</x:v>
      </x:c>
      <x:c r="C13" s="11" t="n">
        <x:v>41</x:v>
      </x:c>
      <x:c r="D13" s="11" t="str">
        <x:v>Volatile Organic Compounds (VOC) and Serum Leukotriene B4 between COPD Patients and COPD with Lung Cancer Patients</x:v>
      </x:c>
      <x:c r="E13" s="11" t="str">
        <x:v>Susanthy Djajalaksana dkk.</x:v>
      </x:c>
      <x:c r="F13" s="11" t="n">
        <x:v>2024</x:v>
      </x:c>
      <x:c r="G13" s="11" t="e">
        <x:f>HYPERLINK("https://doi.org/10.20473/jr.v10-I.3.2024.222-227","10.20473/jr.v10-I.3.2024.222-227")</x:f>
      </x:c>
      <x:c r="H13" s="11" t="str">
        <x:v>PPOK vs PPOK+kanker paru; VOC/LTB4</x:v>
      </x:c>
      <x:c r="I13" s="11" t="str">
        <x:v>NA</x:v>
      </x:c>
      <x:c r="J13" s="11" t="str">
        <x:v>Terbit setelah pembaruan SCA-JR 17 Juli 2023; perlu verifikasi Scopus langsung</x:v>
      </x:c>
      <x:c r="K13" s="11" t="str">
        <x:v>https://doi.org/10.20473/jr.v10-I.3.2024.222-227</x:v>
      </x:c>
    </x:row>
    <x:row r="14">
      <x:c r="A14" s="11" t="n">
        <x:v>13</x:v>
      </x:c>
      <x:c r="B14" s="11" t="str">
        <x:v>Kanker paru &amp; onkologi toraks</x:v>
      </x:c>
      <x:c r="C14" s="11" t="n">
        <x:v>42</x:v>
      </x:c>
      <x:c r="D14" s="11" t="str">
        <x:v>Assessment of Quality of Life in Advanced-Stage Lung Cancer Patients Using EORTC QLQ-C30 Questionnaire</x:v>
      </x:c>
      <x:c r="E14" s="11" t="str">
        <x:v>Ariantika dkk.</x:v>
      </x:c>
      <x:c r="F14" s="11" t="n">
        <x:v>2024</x:v>
      </x:c>
      <x:c r="G14" s="11" t="e">
        <x:f>HYPERLINK("https://doi.org/10.20473/jr.v10-I.3.2024.228-235","10.20473/jr.v10-I.3.2024.228-235")</x:f>
      </x:c>
      <x:c r="H14" s="11" t="str">
        <x:v>Kanker paru lanjut; kualitas hidup</x:v>
      </x:c>
      <x:c r="I14" s="11" t="str">
        <x:v>NA</x:v>
      </x:c>
      <x:c r="J14" s="11" t="str">
        <x:v>Terbit setelah pembaruan SCA-JR 17 Juli 2023; perlu verifikasi Scopus langsung</x:v>
      </x:c>
      <x:c r="K14" s="11" t="str">
        <x:v>https://doi.org/10.20473/jr.v10-I.3.2024.228-235</x:v>
      </x:c>
    </x:row>
    <x:row r="15">
      <x:c r="A15" s="11" t="n">
        <x:v>14</x:v>
      </x:c>
      <x:c r="B15" s="11" t="str">
        <x:v>Kanker paru &amp; onkologi toraks</x:v>
      </x:c>
      <x:c r="C15" s="11" t="n">
        <x:v>47</x:v>
      </x:c>
      <x:c r="D15" s="11" t="str">
        <x:v>The Effect of Anemia on Prognostic in Non-Small Cell Lung Cancer Patients Receiving Platinum-Based Chemotherapy</x:v>
      </x:c>
      <x:c r="E15" s="11" t="str">
        <x:v>Ulfah Kartikasari dkk.</x:v>
      </x:c>
      <x:c r="F15" s="11" t="n">
        <x:v>2024</x:v>
      </x:c>
      <x:c r="G15" s="11" t="e">
        <x:f>HYPERLINK("https://doi.org/10.20473/jr.v10-I.2.2024.120-129","10.20473/jr.v10-I.2.2024.120-129")</x:f>
      </x:c>
      <x:c r="H15" s="11" t="str">
        <x:v>NSCLC; anemia; prognosis kemoterapi platinum</x:v>
      </x:c>
      <x:c r="I15" s="11" t="str">
        <x:v>NA</x:v>
      </x:c>
      <x:c r="J15" s="11" t="str">
        <x:v>Terbit setelah pembaruan SCA-JR 17 Juli 2023; perlu verifikasi Scopus langsung</x:v>
      </x:c>
      <x:c r="K15" s="11" t="str">
        <x:v>https://doi.org/10.20473/jr.v10-I.2.2024.120-129</x:v>
      </x:c>
    </x:row>
    <x:row r="16">
      <x:c r="A16" s="11" t="n">
        <x:v>15</x:v>
      </x:c>
      <x:c r="B16" s="11" t="str">
        <x:v>Kanker paru &amp; onkologi toraks</x:v>
      </x:c>
      <x:c r="C16" s="11" t="n">
        <x:v>54</x:v>
      </x:c>
      <x:c r="D16" s="11" t="str">
        <x:v>Thymoma Profile at Dr. Moewardi General Hospital: Does Thymoma Size Really Affect Distant Metastasis?</x:v>
      </x:c>
      <x:c r="E16" s="11" t="str">
        <x:v>Novita Silvana Thomas dkk.</x:v>
      </x:c>
      <x:c r="F16" s="11" t="n">
        <x:v>2024</x:v>
      </x:c>
      <x:c r="G16" s="11" t="e">
        <x:f>HYPERLINK("https://doi.org/10.20473/jr.v10-I.1.2024.30-35","10.20473/jr.v10-I.1.2024.30-35")</x:f>
      </x:c>
      <x:c r="H16" s="11" t="str">
        <x:v>Onkologi toraks; thymoma; metastasis</x:v>
      </x:c>
      <x:c r="I16" s="11" t="str">
        <x:v>NA</x:v>
      </x:c>
      <x:c r="J16" s="11" t="str">
        <x:v>Terbit setelah pembaruan SCA-JR 17 Juli 2023; perlu verifikasi Scopus langsung</x:v>
      </x:c>
      <x:c r="K16" s="11" t="str">
        <x:v>https://doi.org/10.20473/jr.v10-I.1.2024.30-35</x:v>
      </x:c>
    </x:row>
    <x:row r="17">
      <x:c r="A17" s="11" t="n">
        <x:v>16</x:v>
      </x:c>
      <x:c r="B17" s="11" t="str">
        <x:v>Kanker paru &amp; onkologi toraks</x:v>
      </x:c>
      <x:c r="C17" s="11" t="n">
        <x:v>64</x:v>
      </x:c>
      <x:c r="D17" s="11" t="str">
        <x:v>Volatile Organic Compounds (VOCs) and Interleukin-23 Levels in Lung Cancer: A Future Biomarker</x:v>
      </x:c>
      <x:c r="E17" s="11" t="str">
        <x:v>Raden Dicky Wirawan Listiandoko dkk.</x:v>
      </x:c>
      <x:c r="F17" s="11" t="n">
        <x:v>2023</x:v>
      </x:c>
      <x:c r="G17" s="11" t="e">
        <x:f>HYPERLINK("https://doi.org/10.20473/jr.v9-I.2.2023.80-86","10.20473/jr.v9-I.2.2023.80-86")</x:f>
      </x:c>
      <x:c r="H17" s="11" t="str">
        <x:v>Kanker paru; VOC; IL-23; biomarker</x:v>
      </x:c>
      <x:c r="I17" s="11" t="n">
        <x:v>0</x:v>
      </x:c>
      <x:c r="J17" s="11" t="str">
        <x:v>Tidak tercantum pada halaman JR Scopus Citation Analysis per 17 Juli 2023</x:v>
      </x:c>
      <x:c r="K17" s="11" t="str">
        <x:v>https://doi.org/10.20473/jr.v9-I.2.2023.80-86</x:v>
      </x:c>
    </x:row>
    <x:row r="18">
      <x:c r="A18" s="11" t="n">
        <x:v>17</x:v>
      </x:c>
      <x:c r="B18" s="11" t="str">
        <x:v>Kanker paru &amp; onkologi toraks</x:v>
      </x:c>
      <x:c r="C18" s="11" t="n">
        <x:v>65</x:v>
      </x:c>
      <x:c r="D18" s="11" t="str">
        <x:v>Prevalence of Lung Cancer with a History of Tuberculosis</x:v>
      </x:c>
      <x:c r="E18" s="11" t="str">
        <x:v>Nadira Putri Nastiti dkk.</x:v>
      </x:c>
      <x:c r="F18" s="11" t="n">
        <x:v>2023</x:v>
      </x:c>
      <x:c r="G18" s="11" t="e">
        <x:f>HYPERLINK("https://doi.org/10.20473/jr.v9-I.2.2023.87-92","10.20473/jr.v9-I.2.2023.87-92")</x:f>
      </x:c>
      <x:c r="H18" s="11" t="str">
        <x:v>Kanker paru; riwayat TB; prevalensi</x:v>
      </x:c>
      <x:c r="I18" s="11" t="n">
        <x:v>0</x:v>
      </x:c>
      <x:c r="J18" s="11" t="str">
        <x:v>Tidak tercantum pada halaman JR Scopus Citation Analysis per 17 Juli 2023</x:v>
      </x:c>
      <x:c r="K18" s="11" t="str">
        <x:v>https://doi.org/10.20473/jr.v9-I.2.2023.87-92</x:v>
      </x:c>
    </x:row>
    <x:row r="19">
      <x:c r="A19" s="11" t="n">
        <x:v>18</x:v>
      </x:c>
      <x:c r="B19" s="11" t="str">
        <x:v>Kanker paru &amp; onkologi toraks</x:v>
      </x:c>
      <x:c r="C19" s="11" t="n">
        <x:v>67</x:v>
      </x:c>
      <x:c r="D19" s="11" t="str">
        <x:v>Survival Analysis of Lung Adenocarcinoma Patients with Exon 19 Del and 21 L858R Mutations Receiving EGFR-TKI Treatment</x:v>
      </x:c>
      <x:c r="E19" s="11" t="str">
        <x:v>Stephen Johan Prasetyo dkk.</x:v>
      </x:c>
      <x:c r="F19" s="11" t="n">
        <x:v>2023</x:v>
      </x:c>
      <x:c r="G19" s="11" t="e">
        <x:f>HYPERLINK("https://doi.org/10.20473/jr.v9-I.2.2023.101-107","10.20473/jr.v9-I.2.2023.101-107")</x:f>
      </x:c>
      <x:c r="H19" s="11" t="str">
        <x:v>Adenokarsinoma paru; mutasi EGFR; survival EGFR-TKI</x:v>
      </x:c>
      <x:c r="I19" s="11" t="n">
        <x:v>0</x:v>
      </x:c>
      <x:c r="J19" s="11" t="str">
        <x:v>Tidak tercantum pada halaman JR Scopus Citation Analysis per 17 Juli 2023</x:v>
      </x:c>
      <x:c r="K19" s="11" t="str">
        <x:v>https://doi.org/10.20473/jr.v9-I.2.2023.101-107</x:v>
      </x:c>
    </x:row>
    <x:row r="20">
      <x:c r="A20" s="11" t="n">
        <x:v>19</x:v>
      </x:c>
      <x:c r="B20" s="11" t="str">
        <x:v>Kanker paru &amp; onkologi toraks</x:v>
      </x:c>
      <x:c r="C20" s="11" t="n">
        <x:v>72</x:v>
      </x:c>
      <x:c r="D20" s="11" t="str">
        <x:v>Profile of Exon 20 T790M Mutation Incidence Rate with Plasma ctDNA in Lung Adenocarcinoma Patients Receiving EGFR-TKI Treatment</x:v>
      </x:c>
      <x:c r="E20" s="11" t="str">
        <x:v>Muhammad Harbi Praditya dkk.</x:v>
      </x:c>
      <x:c r="F20" s="11" t="n">
        <x:v>2023</x:v>
      </x:c>
      <x:c r="G20" s="11" t="e">
        <x:f>HYPERLINK("https://doi.org/10.20473/jr.v9-I.1.2023.12-17","10.20473/jr.v9-I.1.2023.12-17")</x:f>
      </x:c>
      <x:c r="H20" s="11" t="str">
        <x:v>Adenokarsinoma paru; T790M; ctDNA; resistensi EGFR-TKI</x:v>
      </x:c>
      <x:c r="I20" s="11" t="n">
        <x:v>0</x:v>
      </x:c>
      <x:c r="J20" s="11" t="str">
        <x:v>Tidak tercantum pada halaman JR Scopus Citation Analysis per 17 Juli 2023</x:v>
      </x:c>
      <x:c r="K20" s="11" t="str">
        <x:v>https://doi.org/10.20473/jr.v9-I.1.2023.12-17</x:v>
      </x:c>
    </x:row>
    <x:row r="21">
      <x:c r="A21" s="11" t="n">
        <x:v>20</x:v>
      </x:c>
      <x:c r="B21" s="11" t="str">
        <x:v>Kanker paru &amp; onkologi toraks</x:v>
      </x:c>
      <x:c r="C21" s="11" t="n">
        <x:v>73</x:v>
      </x:c>
      <x:c r="D21" s="11" t="str">
        <x:v>Hematologic Paraneoplastic Syndrome in Newly Diagnosed Patients with Lung Cancer</x:v>
      </x:c>
      <x:c r="E21" s="11" t="str">
        <x:v>Andika Chandra Putra dkk.</x:v>
      </x:c>
      <x:c r="F21" s="11" t="n">
        <x:v>2023</x:v>
      </x:c>
      <x:c r="G21" s="11" t="e">
        <x:f>HYPERLINK("https://doi.org/10.20473/jr.v9-I.1.2023.18-29","10.20473/jr.v9-I.1.2023.18-29")</x:f>
      </x:c>
      <x:c r="H21" s="11" t="str">
        <x:v>Kanker paru; sindrom paraneoplastik hematologi</x:v>
      </x:c>
      <x:c r="I21" s="11" t="n">
        <x:v>0</x:v>
      </x:c>
      <x:c r="J21" s="11" t="str">
        <x:v>Tidak tercantum pada halaman JR Scopus Citation Analysis per 17 Juli 2023</x:v>
      </x:c>
      <x:c r="K21" s="11" t="str">
        <x:v>https://doi.org/10.20473/jr.v9-I.1.2023.18-29</x:v>
      </x:c>
    </x:row>
    <x:row r="22">
      <x:c r="A22" s="11" t="n">
        <x:v>21</x:v>
      </x:c>
      <x:c r="B22" s="11" t="str">
        <x:v>Kanker paru &amp; onkologi toraks</x:v>
      </x:c>
      <x:c r="C22" s="11" t="n">
        <x:v>76</x:v>
      </x:c>
      <x:c r="D22" s="11" t="str">
        <x:v>Prognostic Value of the Systemic Immune-Inflammation Index in EGFR Mutation-Positive Lung Adenocarcinoma Patients Treated with Tyrosine Kinase Inhibitors</x:v>
      </x:c>
      <x:c r="E22" s="11" t="str">
        <x:v>Marsheilla Riska dkk.</x:v>
      </x:c>
      <x:c r="F22" s="11" t="n">
        <x:v>2022</x:v>
      </x:c>
      <x:c r="G22" s="11" t="e">
        <x:f>HYPERLINK("https://doi.org/10.20473/jr.v8-I.3.2022.133-139","10.20473/jr.v8-I.3.2022.133-139")</x:f>
      </x:c>
      <x:c r="H22" s="11" t="str">
        <x:v>Adenokarsinoma paru EGFR+; SII; prognosis TKI</x:v>
      </x:c>
      <x:c r="I22" s="11" t="n">
        <x:v>0</x:v>
      </x:c>
      <x:c r="J22" s="11" t="str">
        <x:v>Tidak tercantum pada halaman JR Scopus Citation Analysis per 17 Juli 2023</x:v>
      </x:c>
      <x:c r="K22" s="11" t="str">
        <x:v>https://doi.org/10.20473/jr.v8-I.3.2022.133-139</x:v>
      </x:c>
    </x:row>
    <x:row r="23">
      <x:c r="A23" s="11" t="n">
        <x:v>22</x:v>
      </x:c>
      <x:c r="B23" s="11" t="str">
        <x:v>Tuberkulosis &amp; pasca-TB</x:v>
      </x:c>
      <x:c r="C23" s="11" t="n">
        <x:v>8</x:v>
      </x:c>
      <x:c r="D23" s="11" t="str">
        <x:v>Change in Adenosine Deaminase Serum Levels from Before and Six Months After Treatment in Patients with Tuberculous Lymphadenopathy</x:v>
      </x:c>
      <x:c r="E23" s="11" t="str">
        <x:v>Christa Graziella Muljono; Soedarsono</x:v>
      </x:c>
      <x:c r="F23" s="11" t="n">
        <x:v>2026</x:v>
      </x:c>
      <x:c r="G23" s="11" t="e">
        <x:f>HYPERLINK("https://doi.org/10.20473/jr.v12-I.1.2026.1-5","10.20473/jr.v12-I.1.2026.1-5")</x:f>
      </x:c>
      <x:c r="H23" s="11" t="str">
        <x:v>TB limfadenitis; biomarker ADA; respons terapi</x:v>
      </x:c>
      <x:c r="I23" s="11" t="str">
        <x:v>NA</x:v>
      </x:c>
      <x:c r="J23" s="11" t="str">
        <x:v>Terbit setelah pembaruan SCA-JR 17 Juli 2023; perlu verifikasi Scopus langsung</x:v>
      </x:c>
      <x:c r="K23" s="11" t="str">
        <x:v>https://doi.org/10.20473/jr.v12-I.1.2026.1-5</x:v>
      </x:c>
    </x:row>
    <x:row r="24">
      <x:c r="A24" s="11" t="n">
        <x:v>23</x:v>
      </x:c>
      <x:c r="B24" s="11" t="str">
        <x:v>Tuberkulosis &amp; pasca-TB</x:v>
      </x:c>
      <x:c r="C24" s="11" t="n">
        <x:v>11</x:v>
      </x:c>
      <x:c r="D24" s="11" t="str">
        <x:v>Emerging Bedaquiline Resistance in Multidrug-Resistant Tuberculosis Patients: A Preliminary Study in Jakarta, Indonesia</x:v>
      </x:c>
      <x:c r="E24" s="11" t="str">
        <x:v>Fathiyah Isbaniah dkk.</x:v>
      </x:c>
      <x:c r="F24" s="11" t="n">
        <x:v>2026</x:v>
      </x:c>
      <x:c r="G24" s="11" t="e">
        <x:f>HYPERLINK("https://doi.org/10.20473/jr.v12-I.1.2026.20-26","10.20473/jr.v12-I.1.2026.20-26")</x:f>
      </x:c>
      <x:c r="H24" s="11" t="str">
        <x:v>MDR-TB; resistensi bedaquiline</x:v>
      </x:c>
      <x:c r="I24" s="11" t="str">
        <x:v>NA</x:v>
      </x:c>
      <x:c r="J24" s="11" t="str">
        <x:v>Terbit setelah pembaruan SCA-JR 17 Juli 2023; perlu verifikasi Scopus langsung</x:v>
      </x:c>
      <x:c r="K24" s="11" t="str">
        <x:v>https://doi.org/10.20473/jr.v12-I.1.2026.20-26</x:v>
      </x:c>
    </x:row>
    <x:row r="25">
      <x:c r="A25" s="11" t="n">
        <x:v>24</x:v>
      </x:c>
      <x:c r="B25" s="11" t="str">
        <x:v>Tuberkulosis &amp; pasca-TB</x:v>
      </x:c>
      <x:c r="C25" s="11" t="n">
        <x:v>19</x:v>
      </x:c>
      <x:c r="D25" s="11" t="str">
        <x:v>Zinc Intake and Appetite in Patients with Post-Tuberculosis Lung Disease at Persahabatan National Respiratory Referral Hospital, Jakarta</x:v>
      </x:c>
      <x:c r="E25" s="11" t="str">
        <x:v>Linda Mahardhika dkk.</x:v>
      </x:c>
      <x:c r="F25" s="11" t="n">
        <x:v>2025</x:v>
      </x:c>
      <x:c r="G25" s="11" t="e">
        <x:f>HYPERLINK("https://doi.org/10.20473/jr.v11-I.3.2025.232-240","10.20473/jr.v11-I.3.2025.232-240")</x:f>
      </x:c>
      <x:c r="H25" s="11" t="str">
        <x:v>Post-TB lung disease; nutrisi zinc; nafsu makan</x:v>
      </x:c>
      <x:c r="I25" s="11" t="str">
        <x:v>NA</x:v>
      </x:c>
      <x:c r="J25" s="11" t="str">
        <x:v>Terbit setelah pembaruan SCA-JR 17 Juli 2023; perlu verifikasi Scopus langsung</x:v>
      </x:c>
      <x:c r="K25" s="11" t="str">
        <x:v>https://doi.org/10.20473/jr.v11-I.3.2025.232-240</x:v>
      </x:c>
    </x:row>
    <x:row r="26">
      <x:c r="A26" s="11" t="n">
        <x:v>25</x:v>
      </x:c>
      <x:c r="B26" s="11" t="str">
        <x:v>Tuberkulosis &amp; pasca-TB</x:v>
      </x:c>
      <x:c r="C26" s="11" t="n">
        <x:v>20</x:v>
      </x:c>
      <x:c r="D26" s="11" t="str">
        <x:v>Age and Diabetes Mellitus Associated with Hematological Disorders and Peripheral Neuropathy in MDR-TB Patients Treated with the BPaL/M Regimen</x:v>
      </x:c>
      <x:c r="E26" s="11" t="str">
        <x:v>Frida Welhelmina Tako dkk.</x:v>
      </x:c>
      <x:c r="F26" s="11" t="n">
        <x:v>2025</x:v>
      </x:c>
      <x:c r="G26" s="11" t="e">
        <x:f>HYPERLINK("https://doi.org/10.20473/jr.v11-I.3.2025.241-249","10.20473/jr.v11-I.3.2025.241-249")</x:f>
      </x:c>
      <x:c r="H26" s="11" t="str">
        <x:v>MDR-TB; regimen BPaL/M; efek samping hematologi/neuropati</x:v>
      </x:c>
      <x:c r="I26" s="11" t="str">
        <x:v>NA</x:v>
      </x:c>
      <x:c r="J26" s="11" t="str">
        <x:v>Terbit setelah pembaruan SCA-JR 17 Juli 2023; perlu verifikasi Scopus langsung</x:v>
      </x:c>
      <x:c r="K26" s="11" t="str">
        <x:v>https://doi.org/10.20473/jr.v11-I.3.2025.241-249</x:v>
      </x:c>
    </x:row>
    <x:row r="27">
      <x:c r="A27" s="11" t="n">
        <x:v>26</x:v>
      </x:c>
      <x:c r="B27" s="11" t="str">
        <x:v>Tuberkulosis &amp; pasca-TB</x:v>
      </x:c>
      <x:c r="C27" s="11" t="n">
        <x:v>22</x:v>
      </x:c>
      <x:c r="D27" s="11" t="str">
        <x:v>Neutrophil to Lymphocyte Ratio in Pulmonary Tuberculosis Patients with and without Diabetes Mellitus and Human Immunodeficiency Virus Co-Infection Comorbidities</x:v>
      </x:c>
      <x:c r="E27" s="11" t="str">
        <x:v>Shelda Friuley Nanlohy dkk.</x:v>
      </x:c>
      <x:c r="F27" s="11" t="n">
        <x:v>2025</x:v>
      </x:c>
      <x:c r="G27" s="11" t="e">
        <x:f>HYPERLINK("https://doi.org/10.20473/jr.v11-I.2.2025.101-106","10.20473/jr.v11-I.2.2025.101-106")</x:f>
      </x:c>
      <x:c r="H27" s="11" t="str">
        <x:v>TB paru; NLR; komorbid DM/HIV</x:v>
      </x:c>
      <x:c r="I27" s="11" t="str">
        <x:v>NA</x:v>
      </x:c>
      <x:c r="J27" s="11" t="str">
        <x:v>Terbit setelah pembaruan SCA-JR 17 Juli 2023; perlu verifikasi Scopus langsung</x:v>
      </x:c>
      <x:c r="K27" s="11" t="str">
        <x:v>https://doi.org/10.20473/jr.v11-I.2.2025.101-106</x:v>
      </x:c>
    </x:row>
    <x:row r="28">
      <x:c r="A28" s="11" t="n">
        <x:v>27</x:v>
      </x:c>
      <x:c r="B28" s="11" t="str">
        <x:v>Tuberkulosis &amp; pasca-TB</x:v>
      </x:c>
      <x:c r="C28" s="11" t="n">
        <x:v>30</x:v>
      </x:c>
      <x:c r="D28" s="11" t="str">
        <x:v>Nutritional Status and Lung Cavity in Pulmonary Tuberculosis Patient</x:v>
      </x:c>
      <x:c r="E28" s="11" t="str">
        <x:v>Christi Giovani Anggasta Hanafi dkk.</x:v>
      </x:c>
      <x:c r="F28" s="11" t="n">
        <x:v>2025</x:v>
      </x:c>
      <x:c r="G28" s="11" t="e">
        <x:f>HYPERLINK("https://doi.org/10.20473/jr.v11-I.1.2025.6-14","10.20473/jr.v11-I.1.2025.6-14")</x:f>
      </x:c>
      <x:c r="H28" s="11" t="str">
        <x:v>TB paru; status nutrisi; kavitas paru</x:v>
      </x:c>
      <x:c r="I28" s="11" t="str">
        <x:v>NA</x:v>
      </x:c>
      <x:c r="J28" s="11" t="str">
        <x:v>Terbit setelah pembaruan SCA-JR 17 Juli 2023; perlu verifikasi Scopus langsung</x:v>
      </x:c>
      <x:c r="K28" s="11" t="str">
        <x:v>https://doi.org/10.20473/jr.v11-I.1.2025.6-14</x:v>
      </x:c>
    </x:row>
    <x:row r="29">
      <x:c r="A29" s="11" t="n">
        <x:v>28</x:v>
      </x:c>
      <x:c r="B29" s="11" t="str">
        <x:v>Tuberkulosis &amp; pasca-TB</x:v>
      </x:c>
      <x:c r="C29" s="11" t="n">
        <x:v>37</x:v>
      </x:c>
      <x:c r="D29" s="11" t="str">
        <x:v>Diabetes Mellitus Associated with Sputum Conversion Time in Drug-Resistant Pulmonary TB Patients at Dr. Soebandi Regional General Hospital, Jember</x:v>
      </x:c>
      <x:c r="E29" s="11" t="str">
        <x:v>Nahla Ahmad Rahami dkk.</x:v>
      </x:c>
      <x:c r="F29" s="11" t="n">
        <x:v>2024</x:v>
      </x:c>
      <x:c r="G29" s="11" t="e">
        <x:f>HYPERLINK("https://doi.org/10.20473/jr.v10-I.3.2024.195-202","10.20473/jr.v10-I.3.2024.195-202")</x:f>
      </x:c>
      <x:c r="H29" s="11" t="str">
        <x:v>TB resistan obat; DM; konversi sputum</x:v>
      </x:c>
      <x:c r="I29" s="11" t="str">
        <x:v>NA</x:v>
      </x:c>
      <x:c r="J29" s="11" t="str">
        <x:v>Terbit setelah pembaruan SCA-JR 17 Juli 2023; perlu verifikasi Scopus langsung</x:v>
      </x:c>
      <x:c r="K29" s="11" t="str">
        <x:v>https://doi.org/10.20473/jr.v10-I.3.2024.195-202</x:v>
      </x:c>
    </x:row>
    <x:row r="30">
      <x:c r="A30" s="11" t="n">
        <x:v>29</x:v>
      </x:c>
      <x:c r="B30" s="11" t="str">
        <x:v>Tuberkulosis &amp; pasca-TB</x:v>
      </x:c>
      <x:c r="C30" s="11" t="n">
        <x:v>38</x:v>
      </x:c>
      <x:c r="D30" s="11" t="str">
        <x:v>Effect of Different Levofloxacin Doses on QTc Interval Prolongation in Multidrug-Resistant Tuberculosis Patients Treated with the 9-Month All-Oral Regimen</x:v>
      </x:c>
      <x:c r="E30" s="11" t="str">
        <x:v>Soedarsono dkk.</x:v>
      </x:c>
      <x:c r="F30" s="11" t="n">
        <x:v>2024</x:v>
      </x:c>
      <x:c r="G30" s="11" t="e">
        <x:f>HYPERLINK("https://doi.org/10.20473/jr.v10-I.3.2024.203-208","10.20473/jr.v10-I.3.2024.203-208")</x:f>
      </x:c>
      <x:c r="H30" s="11" t="str">
        <x:v>MDR-TB; levofloxacin; QTc</x:v>
      </x:c>
      <x:c r="I30" s="11" t="str">
        <x:v>NA</x:v>
      </x:c>
      <x:c r="J30" s="11" t="str">
        <x:v>Terbit setelah pembaruan SCA-JR 17 Juli 2023; perlu verifikasi Scopus langsung</x:v>
      </x:c>
      <x:c r="K30" s="11" t="str">
        <x:v>https://doi.org/10.20473/jr.v10-I.3.2024.203-208</x:v>
      </x:c>
    </x:row>
    <x:row r="31">
      <x:c r="A31" s="11" t="n">
        <x:v>30</x:v>
      </x:c>
      <x:c r="B31" s="11" t="str">
        <x:v>Tuberkulosis &amp; pasca-TB</x:v>
      </x:c>
      <x:c r="C31" s="11" t="n">
        <x:v>40</x:v>
      </x:c>
      <x:c r="D31" s="11" t="str">
        <x:v>Vitamin C Intake and Anti-Tuberculosis Drugs-Induced Hepatitis in Pulmonary Tuberculosis Patients</x:v>
      </x:c>
      <x:c r="E31" s="11" t="str">
        <x:v>Hadiati Rabbani dkk.</x:v>
      </x:c>
      <x:c r="F31" s="11" t="n">
        <x:v>2024</x:v>
      </x:c>
      <x:c r="G31" s="11" t="e">
        <x:f>HYPERLINK("https://doi.org/10.20473/jr.v10-I.3.2024.214-221","10.20473/jr.v10-I.3.2024.214-221")</x:f>
      </x:c>
      <x:c r="H31" s="11" t="str">
        <x:v>TB paru; vitamin C; hepatotoksisitas OAT</x:v>
      </x:c>
      <x:c r="I31" s="11" t="str">
        <x:v>NA</x:v>
      </x:c>
      <x:c r="J31" s="11" t="str">
        <x:v>Terbit setelah pembaruan SCA-JR 17 Juli 2023; perlu verifikasi Scopus langsung</x:v>
      </x:c>
      <x:c r="K31" s="11" t="str">
        <x:v>https://doi.org/10.20473/jr.v10-I.3.2024.214-221</x:v>
      </x:c>
    </x:row>
    <x:row r="32">
      <x:c r="A32" s="11" t="n">
        <x:v>31</x:v>
      </x:c>
      <x:c r="B32" s="11" t="str">
        <x:v>Tuberkulosis &amp; pasca-TB</x:v>
      </x:c>
      <x:c r="C32" s="11" t="n">
        <x:v>45</x:v>
      </x:c>
      <x:c r="D32" s="11" t="str">
        <x:v>Comparison of Anxiety Levels in MDR-TB Patients with Individual and Short-term Regimens at Dr. Soebandi Regional General Hospital, Jember, Indonesia</x:v>
      </x:c>
      <x:c r="E32" s="11" t="str">
        <x:v>Muhammad Rifqy Alvy Widodo dkk.</x:v>
      </x:c>
      <x:c r="F32" s="11" t="n">
        <x:v>2024</x:v>
      </x:c>
      <x:c r="G32" s="11" t="e">
        <x:f>HYPERLINK("https://doi.org/10.20473/jr.v10-I.2.2024.107-113","10.20473/jr.v10-I.2.2024.107-113")</x:f>
      </x:c>
      <x:c r="H32" s="11" t="str">
        <x:v>MDR-TB; kecemasan; regimen individual vs jangka pendek</x:v>
      </x:c>
      <x:c r="I32" s="11" t="str">
        <x:v>NA</x:v>
      </x:c>
      <x:c r="J32" s="11" t="str">
        <x:v>Terbit setelah pembaruan SCA-JR 17 Juli 2023; perlu verifikasi Scopus langsung</x:v>
      </x:c>
      <x:c r="K32" s="11" t="str">
        <x:v>https://doi.org/10.20473/jr.v10-I.2.2024.107-113</x:v>
      </x:c>
    </x:row>
    <x:row r="33">
      <x:c r="A33" s="11" t="n">
        <x:v>32</x:v>
      </x:c>
      <x:c r="B33" s="11" t="str">
        <x:v>Tuberkulosis &amp; pasca-TB</x:v>
      </x:c>
      <x:c r="C33" s="11" t="n">
        <x:v>46</x:v>
      </x:c>
      <x:c r="D33" s="11" t="str">
        <x:v>The Dynamic of Smoking Behavior through the Course of Tuberculosis Illness: A Hospital-Based Study in Medan, Indonesia</x:v>
      </x:c>
      <x:c r="E33" s="11" t="str">
        <x:v>Nanda Safira dkk.</x:v>
      </x:c>
      <x:c r="F33" s="11" t="n">
        <x:v>2024</x:v>
      </x:c>
      <x:c r="G33" s="11" t="e">
        <x:f>HYPERLINK("https://doi.org/10.20473/jr.v10-I.2.2024.114-119","10.20473/jr.v10-I.2.2024.114-119")</x:f>
      </x:c>
      <x:c r="H33" s="11" t="str">
        <x:v>TB; perilaku merokok selama perjalanan penyakit</x:v>
      </x:c>
      <x:c r="I33" s="11" t="str">
        <x:v>NA</x:v>
      </x:c>
      <x:c r="J33" s="11" t="str">
        <x:v>Terbit setelah pembaruan SCA-JR 17 Juli 2023; perlu verifikasi Scopus langsung</x:v>
      </x:c>
      <x:c r="K33" s="11" t="str">
        <x:v>https://doi.org/10.20473/jr.v10-I.2.2024.114-119</x:v>
      </x:c>
    </x:row>
    <x:row r="34">
      <x:c r="A34" s="11" t="n">
        <x:v>33</x:v>
      </x:c>
      <x:c r="B34" s="11" t="str">
        <x:v>Tuberkulosis &amp; pasca-TB</x:v>
      </x:c>
      <x:c r="C34" s="11" t="n">
        <x:v>49</x:v>
      </x:c>
      <x:c r="D34" s="11" t="str">
        <x:v>Neutrophil-Lymphocyte Ratio and Nutritional Status as Parameters of Sputum Conversion in MDR-TB Before &amp; After 3 Months of Anti-TB Treatment</x:v>
      </x:c>
      <x:c r="E34" s="11" t="str">
        <x:v>Putri Maria Regina dkk.</x:v>
      </x:c>
      <x:c r="F34" s="11" t="n">
        <x:v>2024</x:v>
      </x:c>
      <x:c r="G34" s="11" t="e">
        <x:f>HYPERLINK("https://doi.org/10.20473/jr.v10-I.2.2024.137-142","10.20473/jr.v10-I.2.2024.137-142")</x:f>
      </x:c>
      <x:c r="H34" s="11" t="str">
        <x:v>MDR-TB; NLR; status nutrisi; konversi sputum</x:v>
      </x:c>
      <x:c r="I34" s="11" t="str">
        <x:v>NA</x:v>
      </x:c>
      <x:c r="J34" s="11" t="str">
        <x:v>Terbit setelah pembaruan SCA-JR 17 Juli 2023; perlu verifikasi Scopus langsung</x:v>
      </x:c>
      <x:c r="K34" s="11" t="str">
        <x:v>https://doi.org/10.20473/jr.v10-I.2.2024.137-142</x:v>
      </x:c>
    </x:row>
    <x:row r="35">
      <x:c r="A35" s="11" t="n">
        <x:v>34</x:v>
      </x:c>
      <x:c r="B35" s="11" t="str">
        <x:v>Tuberkulosis &amp; pasca-TB</x:v>
      </x:c>
      <x:c r="C35" s="11" t="n">
        <x:v>52</x:v>
      </x:c>
      <x:c r="D35" s="11" t="str">
        <x:v>Vitamin D, Body Mass Index, and Total Lymphocyte Count in Drug-Sensitive and Drug-Resistant Tuberculosis Patients in Banjarmasin</x:v>
      </x:c>
      <x:c r="E35" s="11" t="str">
        <x:v>Soraya Riefani dkk.</x:v>
      </x:c>
      <x:c r="F35" s="11" t="n">
        <x:v>2024</x:v>
      </x:c>
      <x:c r="G35" s="11" t="e">
        <x:f>HYPERLINK("https://doi.org/10.20473/jr.v10-I.1.2024.14-22","10.20473/jr.v10-I.1.2024.14-22")</x:f>
      </x:c>
      <x:c r="H35" s="11" t="str">
        <x:v>TB DS/DR; vitamin D; BMI; limfosit</x:v>
      </x:c>
      <x:c r="I35" s="11" t="str">
        <x:v>NA</x:v>
      </x:c>
      <x:c r="J35" s="11" t="str">
        <x:v>Terbit setelah pembaruan SCA-JR 17 Juli 2023; perlu verifikasi Scopus langsung</x:v>
      </x:c>
      <x:c r="K35" s="11" t="str">
        <x:v>https://doi.org/10.20473/jr.v10-I.1.2024.14-22</x:v>
      </x:c>
    </x:row>
    <x:row r="36">
      <x:c r="A36" s="11" t="n">
        <x:v>35</x:v>
      </x:c>
      <x:c r="B36" s="11" t="str">
        <x:v>Tuberkulosis &amp; pasca-TB</x:v>
      </x:c>
      <x:c r="C36" s="11" t="n">
        <x:v>61</x:v>
      </x:c>
      <x:c r="D36" s="11" t="str">
        <x:v>Omega-6 and Omega-3 Intake Ratio in Pulmonary Tuberculosis Patients and Its Correlation with Depression Score</x:v>
      </x:c>
      <x:c r="E36" s="11" t="str">
        <x:v>Nabila Fawzia dkk.</x:v>
      </x:c>
      <x:c r="F36" s="11" t="n">
        <x:v>2023</x:v>
      </x:c>
      <x:c r="G36" s="11" t="e">
        <x:f>HYPERLINK("https://doi.org/10.20473/jr.v9-I.3.2023.194-199","10.20473/jr.v9-I.3.2023.194-199")</x:f>
      </x:c>
      <x:c r="H36" s="11" t="str">
        <x:v>TB paru; nutrisi omega-3/6; skor depresi</x:v>
      </x:c>
      <x:c r="I36" s="11" t="str">
        <x:v>NA</x:v>
      </x:c>
      <x:c r="J36" s="11" t="str">
        <x:v>Terbit setelah pembaruan SCA-JR 17 Juli 2023; perlu verifikasi Scopus langsung</x:v>
      </x:c>
      <x:c r="K36" s="11" t="str">
        <x:v>https://doi.org/10.20473/jr.v9-I.3.2023.194-199</x:v>
      </x:c>
    </x:row>
    <x:row r="37">
      <x:c r="A37" s="11" t="n">
        <x:v>36</x:v>
      </x:c>
      <x:c r="B37" s="11" t="str">
        <x:v>Tuberkulosis &amp; pasca-TB</x:v>
      </x:c>
      <x:c r="C37" s="11" t="n">
        <x:v>71</x:v>
      </x:c>
      <x:c r="D37" s="11" t="str">
        <x:v>The Role of Omega-3/Omega-6 Ratio on Appetite in Pulmonary Multidrug-Resistant Tuberculosis Patients</x:v>
      </x:c>
      <x:c r="E37" s="11" t="str">
        <x:v>Fattrias Handayani Jayaatmaja dkk.</x:v>
      </x:c>
      <x:c r="F37" s="11" t="n">
        <x:v>2023</x:v>
      </x:c>
      <x:c r="G37" s="11" t="e">
        <x:f>HYPERLINK("https://doi.org/10.20473/jr.v9-I.1.2023.7-11","10.20473/jr.v9-I.1.2023.7-11")</x:f>
      </x:c>
      <x:c r="H37" s="11" t="str">
        <x:v>MDR-TB; nutrisi omega; nafsu makan</x:v>
      </x:c>
      <x:c r="I37" s="11" t="n">
        <x:v>0</x:v>
      </x:c>
      <x:c r="J37" s="11" t="str">
        <x:v>Tidak tercantum pada halaman JR Scopus Citation Analysis per 17 Juli 2023</x:v>
      </x:c>
      <x:c r="K37" s="11" t="str">
        <x:v>https://doi.org/10.20473/jr.v9-I.1.2023.7-11</x:v>
      </x:c>
    </x:row>
    <x:row r="38">
      <x:c r="A38" s="11" t="n">
        <x:v>37</x:v>
      </x:c>
      <x:c r="B38" s="11" t="str">
        <x:v>Tuberkulosis &amp; pasca-TB</x:v>
      </x:c>
      <x:c r="C38" s="11" t="n">
        <x:v>77</x:v>
      </x:c>
      <x:c r="D38" s="11" t="str">
        <x:v>Bedaquiline Correlation to QT Interval Prolongation in DR-TB Patients</x:v>
      </x:c>
      <x:c r="E38" s="11" t="str">
        <x:v>Vandu Primadana dkk.</x:v>
      </x:c>
      <x:c r="F38" s="11" t="n">
        <x:v>2022</x:v>
      </x:c>
      <x:c r="G38" s="11" t="e">
        <x:f>HYPERLINK("https://doi.org/10.20473/jr.v8-I.3.2022.140-146","10.20473/jr.v8-I.3.2022.140-146")</x:f>
      </x:c>
      <x:c r="H38" s="11" t="str">
        <x:v>DR-TB; bedaquiline; pemanjangan QT</x:v>
      </x:c>
      <x:c r="I38" s="11" t="n">
        <x:v>0</x:v>
      </x:c>
      <x:c r="J38" s="11" t="str">
        <x:v>Tidak tercantum pada halaman JR Scopus Citation Analysis per 17 Juli 2023</x:v>
      </x:c>
      <x:c r="K38" s="11" t="str">
        <x:v>https://doi.org/10.20473/jr.v8-I.3.2022.140-146</x:v>
      </x:c>
    </x:row>
    <x:row r="39">
      <x:c r="A39" s="11" t="n">
        <x:v>38</x:v>
      </x:c>
      <x:c r="B39" s="11" t="str">
        <x:v>Tuberkulosis &amp; pasca-TB</x:v>
      </x:c>
      <x:c r="C39" s="11" t="n">
        <x:v>80</x:v>
      </x:c>
      <x:c r="D39" s="11" t="str">
        <x:v>Association of IL-6 rs1800796 Gene Polymorphism on Susceptibility to Pulmonary Tuberculosis</x:v>
      </x:c>
      <x:c r="E39" s="11" t="str">
        <x:v>Maria Kristiani dkk.</x:v>
      </x:c>
      <x:c r="F39" s="11" t="n">
        <x:v>2022</x:v>
      </x:c>
      <x:c r="G39" s="11" t="e">
        <x:f>HYPERLINK("https://doi.org/10.20473/jr.v8-I.2.2022.81-86","10.20473/jr.v8-I.2.2022.81-86")</x:f>
      </x:c>
      <x:c r="H39" s="11" t="str">
        <x:v>TB paru; polimorfisme IL-6; kerentanan genetik</x:v>
      </x:c>
      <x:c r="I39" s="11" t="n">
        <x:v>0</x:v>
      </x:c>
      <x:c r="J39" s="11" t="str">
        <x:v>Tidak tercantum pada halaman JR Scopus Citation Analysis per 17 Juli 2023</x:v>
      </x:c>
      <x:c r="K39" s="11" t="str">
        <x:v>https://doi.org/10.20473/jr.v8-I.2.2022.81-86</x:v>
      </x:c>
    </x:row>
    <x:row r="40">
      <x:c r="A40" s="11" t="n">
        <x:v>39</x:v>
      </x:c>
      <x:c r="B40" s="11" t="str">
        <x:v>Tuberkulosis &amp; pasca-TB</x:v>
      </x:c>
      <x:c r="C40" s="11" t="n">
        <x:v>81</x:v>
      </x:c>
      <x:c r="D40" s="11" t="str">
        <x:v>First-Line Anti-Tuberculosis Drug Resistance Pattern</x:v>
      </x:c>
      <x:c r="E40" s="11" t="str">
        <x:v>Ayurveda Zaynabila Heriqbaldi dkk.</x:v>
      </x:c>
      <x:c r="F40" s="11" t="n">
        <x:v>2022</x:v>
      </x:c>
      <x:c r="G40" s="11" t="e">
        <x:f>HYPERLINK("https://doi.org/10.20473/jr.v8-I.1.2022.1-6","10.20473/jr.v8-I.1.2022.1-6")</x:f>
      </x:c>
      <x:c r="H40" s="11" t="str">
        <x:v>TB; pola resistensi OAT lini pertama</x:v>
      </x:c>
      <x:c r="I40" s="11" t="n">
        <x:v>0</x:v>
      </x:c>
      <x:c r="J40" s="11" t="str">
        <x:v>Tidak tercantum pada halaman JR Scopus Citation Analysis per 17 Juli 2023</x:v>
      </x:c>
      <x:c r="K40" s="11" t="str">
        <x:v>https://doi.org/10.20473/jr.v8-I.1.2022.1-6</x:v>
      </x:c>
    </x:row>
    <x:row r="41">
      <x:c r="A41" s="11" t="n">
        <x:v>40</x:v>
      </x:c>
      <x:c r="B41" s="11" t="str">
        <x:v>COVID-19 &amp; post-COVID</x:v>
      </x:c>
      <x:c r="C41" s="11" t="n">
        <x:v>44</x:v>
      </x:c>
      <x:c r="D41" s="11" t="str">
        <x:v>D-Dimer and Brixia Score to Mortality in COVID-19 Patients</x:v>
      </x:c>
      <x:c r="E41" s="11" t="str">
        <x:v>Silvy Amalia Falyani dkk.</x:v>
      </x:c>
      <x:c r="F41" s="11" t="n">
        <x:v>2024</x:v>
      </x:c>
      <x:c r="G41" s="11" t="e">
        <x:f>HYPERLINK("https://doi.org/10.20473/jr.v10-I.2.2024.99-106","10.20473/jr.v10-I.2.2024.99-106")</x:f>
      </x:c>
      <x:c r="H41" s="11" t="str">
        <x:v>COVID-19; D-dimer; Brixia score; mortalitas</x:v>
      </x:c>
      <x:c r="I41" s="11" t="str">
        <x:v>NA</x:v>
      </x:c>
      <x:c r="J41" s="11" t="str">
        <x:v>Terbit setelah pembaruan SCA-JR 17 Juli 2023; perlu verifikasi Scopus langsung</x:v>
      </x:c>
      <x:c r="K41" s="11" t="str">
        <x:v>https://doi.org/10.20473/jr.v10-I.2.2024.99-106</x:v>
      </x:c>
    </x:row>
    <x:row r="42">
      <x:c r="A42" s="11" t="n">
        <x:v>41</x:v>
      </x:c>
      <x:c r="B42" s="11" t="str">
        <x:v>COVID-19 &amp; post-COVID</x:v>
      </x:c>
      <x:c r="C42" s="11" t="n">
        <x:v>50</x:v>
      </x:c>
      <x:c r="D42" s="11" t="str">
        <x:v>Corona Virus Disease 19 (COVID-19) Patient Profile in Klungkung</x:v>
      </x:c>
      <x:c r="E42" s="11" t="str">
        <x:v>Ni Komang Ari Sepriyanti dkk.</x:v>
      </x:c>
      <x:c r="F42" s="11" t="n">
        <x:v>2024</x:v>
      </x:c>
      <x:c r="G42" s="11" t="e">
        <x:f>HYPERLINK("https://doi.org/10.20473/jr.v10-I.1.2024.1-5","10.20473/jr.v10-I.1.2024.1-5")</x:f>
      </x:c>
      <x:c r="H42" s="11" t="str">
        <x:v>COVID-19; profil klinis/demografi</x:v>
      </x:c>
      <x:c r="I42" s="11" t="str">
        <x:v>NA</x:v>
      </x:c>
      <x:c r="J42" s="11" t="str">
        <x:v>Terbit setelah pembaruan SCA-JR 17 Juli 2023; perlu verifikasi Scopus langsung</x:v>
      </x:c>
      <x:c r="K42" s="11" t="str">
        <x:v>https://doi.org/10.20473/jr.v10-I.1.2024.1-5</x:v>
      </x:c>
    </x:row>
    <x:row r="43">
      <x:c r="A43" s="11" t="n">
        <x:v>42</x:v>
      </x:c>
      <x:c r="B43" s="11" t="str">
        <x:v>COVID-19 &amp; post-COVID</x:v>
      </x:c>
      <x:c r="C43" s="11" t="n">
        <x:v>53</x:v>
      </x:c>
      <x:c r="D43" s="11" t="str">
        <x:v>Comparison of Forced Expiratory Flow (FEF) 25-75% between Post-COVID-19 Patients with Different Severity at Universitas Gadjah Mada Academic Hospital</x:v>
      </x:c>
      <x:c r="E43" s="11" t="str">
        <x:v>Muhammad Khidir dkk.</x:v>
      </x:c>
      <x:c r="F43" s="11" t="n">
        <x:v>2024</x:v>
      </x:c>
      <x:c r="G43" s="11" t="e">
        <x:f>HYPERLINK("https://doi.org/10.20473/jr.v10-I.1.2024.23-29","10.20473/jr.v10-I.1.2024.23-29")</x:f>
      </x:c>
      <x:c r="H43" s="11" t="str">
        <x:v>Post-COVID; faal paru; FEF25–75</x:v>
      </x:c>
      <x:c r="I43" s="11" t="str">
        <x:v>NA</x:v>
      </x:c>
      <x:c r="J43" s="11" t="str">
        <x:v>Terbit setelah pembaruan SCA-JR 17 Juli 2023; perlu verifikasi Scopus langsung</x:v>
      </x:c>
      <x:c r="K43" s="11" t="str">
        <x:v>https://doi.org/10.20473/jr.v10-I.1.2024.23-29</x:v>
      </x:c>
    </x:row>
    <x:row r="44">
      <x:c r="A44" s="11" t="n">
        <x:v>43</x:v>
      </x:c>
      <x:c r="B44" s="11" t="str">
        <x:v>COVID-19 &amp; post-COVID</x:v>
      </x:c>
      <x:c r="C44" s="11" t="n">
        <x:v>55</x:v>
      </x:c>
      <x:c r="D44" s="11" t="str">
        <x:v>Effects of Upper Arm and Breathing Exercise on Interleukin-6 in COVID-19 Patients</x:v>
      </x:c>
      <x:c r="E44" s="11" t="str">
        <x:v>Amira Permatasari Tarigan dkk.</x:v>
      </x:c>
      <x:c r="F44" s="11" t="n">
        <x:v>2024</x:v>
      </x:c>
      <x:c r="G44" s="11" t="e">
        <x:f>HYPERLINK("https://doi.org/10.20473/jr.v10-I.1.2024.36-41","10.20473/jr.v10-I.1.2024.36-41")</x:f>
      </x:c>
      <x:c r="H44" s="11" t="str">
        <x:v>COVID-19; latihan napas/lengan; IL-6</x:v>
      </x:c>
      <x:c r="I44" s="11" t="str">
        <x:v>NA</x:v>
      </x:c>
      <x:c r="J44" s="11" t="str">
        <x:v>Terbit setelah pembaruan SCA-JR 17 Juli 2023; perlu verifikasi Scopus langsung</x:v>
      </x:c>
      <x:c r="K44" s="11" t="str">
        <x:v>https://doi.org/10.20473/jr.v10-I.1.2024.36-41</x:v>
      </x:c>
    </x:row>
    <x:row r="45">
      <x:c r="A45" s="11" t="n">
        <x:v>44</x:v>
      </x:c>
      <x:c r="B45" s="11" t="str">
        <x:v>COVID-19 &amp; post-COVID</x:v>
      </x:c>
      <x:c r="C45" s="11" t="n">
        <x:v>58</x:v>
      </x:c>
      <x:c r="D45" s="11" t="str">
        <x:v>The Impact of COVID-19 on Birth Weight during Pregnancy</x:v>
      </x:c>
      <x:c r="E45" s="11" t="str">
        <x:v>Arien Dwi Ajeng Adhe Safitri dkk.</x:v>
      </x:c>
      <x:c r="F45" s="11" t="n">
        <x:v>2023</x:v>
      </x:c>
      <x:c r="G45" s="11" t="e">
        <x:f>HYPERLINK("https://doi.org/10.20473/jr.v9-I.3.2023.176-181","10.20473/jr.v9-I.3.2023.176-181")</x:f>
      </x:c>
      <x:c r="H45" s="11" t="str">
        <x:v>COVID-19 kehamilan; berat lahir</x:v>
      </x:c>
      <x:c r="I45" s="11" t="str">
        <x:v>NA</x:v>
      </x:c>
      <x:c r="J45" s="11" t="str">
        <x:v>Terbit setelah pembaruan SCA-JR 17 Juli 2023; perlu verifikasi Scopus langsung</x:v>
      </x:c>
      <x:c r="K45" s="11" t="str">
        <x:v>https://doi.org/10.20473/jr.v9-I.3.2023.176-181</x:v>
      </x:c>
    </x:row>
    <x:row r="46">
      <x:c r="A46" s="11" t="n">
        <x:v>45</x:v>
      </x:c>
      <x:c r="B46" s="11" t="str">
        <x:v>COVID-19 &amp; post-COVID</x:v>
      </x:c>
      <x:c r="C46" s="11" t="n">
        <x:v>59</x:v>
      </x:c>
      <x:c r="D46" s="11" t="str">
        <x:v>The Degree of COVID-19 and Preeclampsia at Dr. Soebandi Hospital, Jember</x:v>
      </x:c>
      <x:c r="E46" s="11" t="str">
        <x:v>Sisca Puji Rahayu dkk.</x:v>
      </x:c>
      <x:c r="F46" s="11" t="n">
        <x:v>2023</x:v>
      </x:c>
      <x:c r="G46" s="11" t="e">
        <x:f>HYPERLINK("https://doi.org/10.20473/jr.v9-I.3.2023.182-187","10.20473/jr.v9-I.3.2023.182-187")</x:f>
      </x:c>
      <x:c r="H46" s="11" t="str">
        <x:v>COVID-19 kehamilan; preeklamsia</x:v>
      </x:c>
      <x:c r="I46" s="11" t="str">
        <x:v>NA</x:v>
      </x:c>
      <x:c r="J46" s="11" t="str">
        <x:v>Terbit setelah pembaruan SCA-JR 17 Juli 2023; perlu verifikasi Scopus langsung</x:v>
      </x:c>
      <x:c r="K46" s="11" t="str">
        <x:v>https://doi.org/10.20473/jr.v9-I.3.2023.182-187</x:v>
      </x:c>
    </x:row>
    <x:row r="47">
      <x:c r="A47" s="11" t="n">
        <x:v>46</x:v>
      </x:c>
      <x:c r="B47" s="11" t="str">
        <x:v>COVID-19 &amp; post-COVID</x:v>
      </x:c>
      <x:c r="C47" s="11" t="n">
        <x:v>60</x:v>
      </x:c>
      <x:c r="D47" s="11" t="str">
        <x:v>Anosmia, Dysgeusia, and Comorbidity in COVID-19 Patients with Respiratory Tract Manifestations</x:v>
      </x:c>
      <x:c r="E47" s="11" t="str">
        <x:v>Jason Lefranda Jocelino Siswanto dkk.</x:v>
      </x:c>
      <x:c r="F47" s="11" t="n">
        <x:v>2023</x:v>
      </x:c>
      <x:c r="G47" s="11" t="e">
        <x:f>HYPERLINK("https://doi.org/10.20473/jr.v9-I.3.2023.188-193","10.20473/jr.v9-I.3.2023.188-193")</x:f>
      </x:c>
      <x:c r="H47" s="11" t="str">
        <x:v>COVID-19; anosmia/disgeusia; komorbid</x:v>
      </x:c>
      <x:c r="I47" s="11" t="str">
        <x:v>NA</x:v>
      </x:c>
      <x:c r="J47" s="11" t="str">
        <x:v>Terbit setelah pembaruan SCA-JR 17 Juli 2023; perlu verifikasi Scopus langsung</x:v>
      </x:c>
      <x:c r="K47" s="11" t="str">
        <x:v>https://doi.org/10.20473/jr.v9-I.3.2023.188-193</x:v>
      </x:c>
    </x:row>
    <x:row r="48">
      <x:c r="A48" s="11" t="n">
        <x:v>47</x:v>
      </x:c>
      <x:c r="B48" s="11" t="str">
        <x:v>COVID-19 &amp; post-COVID</x:v>
      </x:c>
      <x:c r="C48" s="11" t="n">
        <x:v>63</x:v>
      </x:c>
      <x:c r="D48" s="11" t="str">
        <x:v>Asthma Exacerbation during the COVID-19 Pandemic</x:v>
      </x:c>
      <x:c r="E48" s="11" t="str">
        <x:v>Nur Indah Sawitri dkk.</x:v>
      </x:c>
      <x:c r="F48" s="11" t="n">
        <x:v>2023</x:v>
      </x:c>
      <x:c r="G48" s="11" t="e">
        <x:f>HYPERLINK("https://doi.org/10.20473/jr.v9-I.3.2023.206-212","10.20473/jr.v9-I.3.2023.206-212")</x:f>
      </x:c>
      <x:c r="H48" s="11" t="str">
        <x:v>Asma; eksaserbasi; pandemi COVID-19</x:v>
      </x:c>
      <x:c r="I48" s="11" t="str">
        <x:v>NA</x:v>
      </x:c>
      <x:c r="J48" s="11" t="str">
        <x:v>Terbit setelah pembaruan SCA-JR 17 Juli 2023; perlu verifikasi Scopus langsung</x:v>
      </x:c>
      <x:c r="K48" s="11" t="str">
        <x:v>https://doi.org/10.20473/jr.v9-I.3.2023.206-212</x:v>
      </x:c>
    </x:row>
    <x:row r="49">
      <x:c r="A49" s="11" t="n">
        <x:v>48</x:v>
      </x:c>
      <x:c r="B49" s="11" t="str">
        <x:v>COVID-19 &amp; post-COVID</x:v>
      </x:c>
      <x:c r="C49" s="11" t="n">
        <x:v>66</x:v>
      </x:c>
      <x:c r="D49" s="11" t="str">
        <x:v>Deciphering the Coagulation Factors in Pulmonary Embolism Incident-Based Thorax Enhanced Chest CT in COVID-19 Patient</x:v>
      </x:c>
      <x:c r="E49" s="11" t="str">
        <x:v>Wan Betty Pratiwi dkk.</x:v>
      </x:c>
      <x:c r="F49" s="11" t="n">
        <x:v>2023</x:v>
      </x:c>
      <x:c r="G49" s="11" t="e">
        <x:f>HYPERLINK("https://doi.org/10.20473/jr.v9-I.2.2023.93-100","10.20473/jr.v9-I.2.2023.93-100")</x:f>
      </x:c>
      <x:c r="H49" s="11" t="str">
        <x:v>COVID-19; emboli paru; faktor koagulasi</x:v>
      </x:c>
      <x:c r="I49" s="11" t="n">
        <x:v>0</x:v>
      </x:c>
      <x:c r="J49" s="11" t="str">
        <x:v>Tidak tercantum pada halaman JR Scopus Citation Analysis per 17 Juli 2023</x:v>
      </x:c>
      <x:c r="K49" s="11" t="str">
        <x:v>https://doi.org/10.20473/jr.v9-I.2.2023.93-100</x:v>
      </x:c>
    </x:row>
    <x:row r="50">
      <x:c r="A50" s="11" t="n">
        <x:v>49</x:v>
      </x:c>
      <x:c r="B50" s="11" t="str">
        <x:v>COVID-19 &amp; post-COVID</x:v>
      </x:c>
      <x:c r="C50" s="11" t="n">
        <x:v>68</x:v>
      </x:c>
      <x:c r="D50" s="11" t="str">
        <x:v>Interleukin-6 and Neutrophil–Lymphocyte Ratio in Predicting Outcome of Confirmed COVID-19 Patients</x:v>
      </x:c>
      <x:c r="E50" s="11" t="str">
        <x:v>Harsini dkk.</x:v>
      </x:c>
      <x:c r="F50" s="11" t="n">
        <x:v>2023</x:v>
      </x:c>
      <x:c r="G50" s="11" t="e">
        <x:f>HYPERLINK("https://doi.org/10.20473/jr.v9-I.2.2023.108-116","10.20473/jr.v9-I.2.2023.108-116")</x:f>
      </x:c>
      <x:c r="H50" s="11" t="str">
        <x:v>COVID-19; IL-6; NLR; prediksi luaran</x:v>
      </x:c>
      <x:c r="I50" s="11" t="n">
        <x:v>0</x:v>
      </x:c>
      <x:c r="J50" s="11" t="str">
        <x:v>Tidak tercantum pada halaman JR Scopus Citation Analysis per 17 Juli 2023</x:v>
      </x:c>
      <x:c r="K50" s="11" t="str">
        <x:v>https://doi.org/10.20473/jr.v9-I.2.2023.108-116</x:v>
      </x:c>
    </x:row>
    <x:row r="51">
      <x:c r="A51" s="11" t="n">
        <x:v>50</x:v>
      </x:c>
      <x:c r="B51" s="11" t="str">
        <x:v>COVID-19 &amp; post-COVID</x:v>
      </x:c>
      <x:c r="C51" s="11" t="n">
        <x:v>74</x:v>
      </x:c>
      <x:c r="D51" s="11" t="str">
        <x:v>COVID-19 Severity based on Deep Convolutional Neural Networks Chest X-Ray Image in Aceh, Indonesia</x:v>
      </x:c>
      <x:c r="E51" s="11" t="str">
        <x:v>Budi Yanti dkk.</x:v>
      </x:c>
      <x:c r="F51" s="11" t="n">
        <x:v>2023</x:v>
      </x:c>
      <x:c r="G51" s="11" t="e">
        <x:f>HYPERLINK("https://doi.org/10.20473/jr.v9-I.1.2023.30-36","10.20473/jr.v9-I.1.2023.30-36")</x:f>
      </x:c>
      <x:c r="H51" s="11" t="str">
        <x:v>COVID-19; AI/deep learning; CXR</x:v>
      </x:c>
      <x:c r="I51" s="11" t="n">
        <x:v>0</x:v>
      </x:c>
      <x:c r="J51" s="11" t="str">
        <x:v>Tidak tercantum pada halaman JR Scopus Citation Analysis per 17 Juli 2023</x:v>
      </x:c>
      <x:c r="K51" s="11" t="str">
        <x:v>https://doi.org/10.20473/jr.v9-I.1.2023.30-36</x:v>
      </x:c>
    </x:row>
    <x:row r="52">
      <x:c r="A52" s="11" t="n">
        <x:v>51</x:v>
      </x:c>
      <x:c r="B52" s="11" t="str">
        <x:v>COVID-19 &amp; post-COVID</x:v>
      </x:c>
      <x:c r="C52" s="11" t="n">
        <x:v>78</x:v>
      </x:c>
      <x:c r="D52" s="11" t="str">
        <x:v>The Use of Mask in Respiratory Exercise in the Era of COVID-19 Pandemic</x:v>
      </x:c>
      <x:c r="E52" s="11" t="str">
        <x:v>Susanthy Djajalaksana dkk.</x:v>
      </x:c>
      <x:c r="F52" s="11" t="n">
        <x:v>2022</x:v>
      </x:c>
      <x:c r="G52" s="11" t="e">
        <x:f>HYPERLINK("https://doi.org/10.20473/jr.v8-I.2.2022.69-74","10.20473/jr.v8-I.2.2022.69-74")</x:f>
      </x:c>
      <x:c r="H52" s="11" t="str">
        <x:v>Latihan respirasi; penggunaan masker</x:v>
      </x:c>
      <x:c r="I52" s="11" t="n">
        <x:v>0</x:v>
      </x:c>
      <x:c r="J52" s="11" t="str">
        <x:v>Tidak tercantum pada halaman JR Scopus Citation Analysis per 17 Juli 2023</x:v>
      </x:c>
      <x:c r="K52" s="11" t="str">
        <x:v>https://doi.org/10.20473/jr.v8-I.2.2022.69-74</x:v>
      </x:c>
    </x:row>
    <x:row r="53">
      <x:c r="A53" s="11" t="n">
        <x:v>52</x:v>
      </x:c>
      <x:c r="B53" s="11" t="str">
        <x:v>COVID-19 &amp; post-COVID</x:v>
      </x:c>
      <x:c r="C53" s="11" t="n">
        <x:v>83</x:v>
      </x:c>
      <x:c r="D53" s="11" t="str">
        <x:v>The Correlation of Rapid Antibody Results with SARS-CoV-2 PCR in COVID-19 Patients in Ulin General Hospital Banjarmasin</x:v>
      </x:c>
      <x:c r="E53" s="11" t="str">
        <x:v>Isa Ansori dkk.</x:v>
      </x:c>
      <x:c r="F53" s="11" t="n">
        <x:v>2021</x:v>
      </x:c>
      <x:c r="G53" s="11" t="e">
        <x:f>HYPERLINK("https://doi.org/10.20473/jr.v7-I.3.2021.100-105","10.20473/jr.v7-I.3.2021.100-105")</x:f>
      </x:c>
      <x:c r="H53" s="11" t="str">
        <x:v>COVID-19; rapid antibody vs PCR</x:v>
      </x:c>
      <x:c r="I53" s="11" t="n">
        <x:v>0</x:v>
      </x:c>
      <x:c r="J53" s="11" t="str">
        <x:v>Tidak tercantum pada halaman JR Scopus Citation Analysis per 17 Juli 2023</x:v>
      </x:c>
      <x:c r="K53" s="11" t="str">
        <x:v>https://doi.org/10.20473/jr.v7-I.3.2021.100-105</x:v>
      </x:c>
    </x:row>
    <x:row r="54">
      <x:c r="A54" s="11" t="n">
        <x:v>53</x:v>
      </x:c>
      <x:c r="B54" s="11" t="str">
        <x:v>COVID-19 &amp; post-COVID</x:v>
      </x:c>
      <x:c r="C54" s="11" t="n">
        <x:v>85</x:v>
      </x:c>
      <x:c r="D54" s="11" t="str">
        <x:v>The Relationship of Chest X-Ray in COVID-19 Patients and Disease Severity in Arifin Achmad General Hospital Riau</x:v>
      </x:c>
      <x:c r="E54" s="11" t="str">
        <x:v>Aulia Rahman dkk.</x:v>
      </x:c>
      <x:c r="F54" s="11" t="n">
        <x:v>2021</x:v>
      </x:c>
      <x:c r="G54" s="11" t="e">
        <x:f>HYPERLINK("https://doi.org/10.20473/jr.v7-I.3.2021.114-121","10.20473/jr.v7-I.3.2021.114-121")</x:f>
      </x:c>
      <x:c r="H54" s="11" t="str">
        <x:v>COVID-19; foto toraks; derajat keparahan</x:v>
      </x:c>
      <x:c r="I54" s="11" t="n">
        <x:v>0</x:v>
      </x:c>
      <x:c r="J54" s="11" t="str">
        <x:v>Tidak tercantum pada halaman JR Scopus Citation Analysis per 17 Juli 2023</x:v>
      </x:c>
      <x:c r="K54" s="11" t="str">
        <x:v>https://doi.org/10.20473/jr.v7-I.3.2021.114-121</x:v>
      </x:c>
    </x:row>
    <x:row r="55">
      <x:c r="A55" s="11" t="n">
        <x:v>54</x:v>
      </x:c>
      <x:c r="B55" s="11" t="str">
        <x:v>Pneumonia &amp; infeksi respirasi non-TB/ICU</x:v>
      </x:c>
      <x:c r="C55" s="11" t="n">
        <x:v>6</x:v>
      </x:c>
      <x:c r="D55" s="11" t="str">
        <x:v>Prevalence of Methicillin-Resistant Staphylococcus aureus (MRSA) among Intensive Care Unit Healthcare Workers in a Tertiary Hospital in Jakarta</x:v>
      </x:c>
      <x:c r="E55" s="11" t="str">
        <x:v>Maelanti Norma dkk.</x:v>
      </x:c>
      <x:c r="F55" s="11" t="n">
        <x:v>2026</x:v>
      </x:c>
      <x:c r="G55" s="11" t="e">
        <x:f>HYPERLINK("https://doi.org/10.20473/jr.v12-I.2.2026.132-138","10.20473/jr.v12-I.2.2026.132-138")</x:f>
      </x:c>
      <x:c r="H55" s="11" t="str">
        <x:v>Infeksi nosokomial; kolonisasi MRSA tenaga kesehatan ICU</x:v>
      </x:c>
      <x:c r="I55" s="11" t="str">
        <x:v>NA</x:v>
      </x:c>
      <x:c r="J55" s="11" t="str">
        <x:v>Terbit setelah pembaruan SCA-JR 17 Juli 2023; perlu verifikasi Scopus langsung</x:v>
      </x:c>
      <x:c r="K55" s="11" t="str">
        <x:v>https://doi.org/10.20473/jr.v12-I.2.2026.132-138</x:v>
      </x:c>
    </x:row>
    <x:row r="56">
      <x:c r="A56" s="11" t="n">
        <x:v>55</x:v>
      </x:c>
      <x:c r="B56" s="11" t="str">
        <x:v>Pneumonia &amp; infeksi respirasi non-TB/ICU</x:v>
      </x:c>
      <x:c r="C56" s="11" t="n">
        <x:v>12</x:v>
      </x:c>
      <x:c r="D56" s="11" t="str">
        <x:v>Predicting Prolonged Hospitalization in Pneumonia: The Role of Lung Injury Score</x:v>
      </x:c>
      <x:c r="E56" s="11" t="str">
        <x:v>Mayandra Alif Anggita Putri dkk.</x:v>
      </x:c>
      <x:c r="F56" s="11" t="n">
        <x:v>2026</x:v>
      </x:c>
      <x:c r="G56" s="11" t="e">
        <x:f>HYPERLINK("https://doi.org/10.20473/jr.v12-I.1.2026.27-34","10.20473/jr.v12-I.1.2026.27-34")</x:f>
      </x:c>
      <x:c r="H56" s="11" t="str">
        <x:v>Pneumonia; prediksi lama rawat; Lung Injury Score</x:v>
      </x:c>
      <x:c r="I56" s="11" t="str">
        <x:v>NA</x:v>
      </x:c>
      <x:c r="J56" s="11" t="str">
        <x:v>Terbit setelah pembaruan SCA-JR 17 Juli 2023; perlu verifikasi Scopus langsung</x:v>
      </x:c>
      <x:c r="K56" s="11" t="str">
        <x:v>https://doi.org/10.20473/jr.v12-I.1.2026.27-34</x:v>
      </x:c>
    </x:row>
    <x:row r="57">
      <x:c r="A57" s="11" t="n">
        <x:v>56</x:v>
      </x:c>
      <x:c r="B57" s="11" t="str">
        <x:v>Pneumonia &amp; infeksi respirasi non-TB/ICU</x:v>
      </x:c>
      <x:c r="C57" s="11" t="n">
        <x:v>15</x:v>
      </x:c>
      <x:c r="D57" s="11" t="str">
        <x:v>Factors Associated with Outcomes of Acinetobacter baumannii Infection in Ventilator-Associated Pneumonia in the ICU of Dr. Moewardi General Hospital, Surakarta</x:v>
      </x:c>
      <x:c r="E57" s="11" t="str">
        <x:v>Lutfi Lafil Cahya Putra dkk.</x:v>
      </x:c>
      <x:c r="F57" s="11" t="n">
        <x:v>2025</x:v>
      </x:c>
      <x:c r="G57" s="11" t="e">
        <x:f>HYPERLINK("https://doi.org/10.20473/jr.v11-I.3.2025.201-207","10.20473/jr.v11-I.3.2025.201-207")</x:f>
      </x:c>
      <x:c r="H57" s="11" t="str">
        <x:v>VAP/ICU; Acinetobacter baumannii; luaran klinis</x:v>
      </x:c>
      <x:c r="I57" s="11" t="str">
        <x:v>NA</x:v>
      </x:c>
      <x:c r="J57" s="11" t="str">
        <x:v>Terbit setelah pembaruan SCA-JR 17 Juli 2023; perlu verifikasi Scopus langsung</x:v>
      </x:c>
      <x:c r="K57" s="11" t="str">
        <x:v>https://doi.org/10.20473/jr.v11-I.3.2025.201-207</x:v>
      </x:c>
    </x:row>
    <x:row r="58">
      <x:c r="A58" s="11" t="n">
        <x:v>57</x:v>
      </x:c>
      <x:c r="B58" s="11" t="str">
        <x:v>Pneumonia &amp; infeksi respirasi non-TB/ICU</x:v>
      </x:c>
      <x:c r="C58" s="11" t="n">
        <x:v>17</x:v>
      </x:c>
      <x:c r="D58" s="11" t="str">
        <x:v>Factors Predicting the Length of Hospital Stay in Infants with Bronchitis at Bethesda Hospital, Yogyakarta</x:v>
      </x:c>
      <x:c r="E58" s="11" t="str">
        <x:v>Nita Puspita dkk.</x:v>
      </x:c>
      <x:c r="F58" s="11" t="n">
        <x:v>2025</x:v>
      </x:c>
      <x:c r="G58" s="11" t="e">
        <x:f>HYPERLINK("https://doi.org/10.20473/jr.v11-I.3.2025.216-222","10.20473/jr.v11-I.3.2025.216-222")</x:f>
      </x:c>
      <x:c r="H58" s="11" t="str">
        <x:v>Bronkitis bayi; prediktor lama rawat</x:v>
      </x:c>
      <x:c r="I58" s="11" t="str">
        <x:v>NA</x:v>
      </x:c>
      <x:c r="J58" s="11" t="str">
        <x:v>Terbit setelah pembaruan SCA-JR 17 Juli 2023; perlu verifikasi Scopus langsung</x:v>
      </x:c>
      <x:c r="K58" s="11" t="str">
        <x:v>https://doi.org/10.20473/jr.v11-I.3.2025.216-222</x:v>
      </x:c>
    </x:row>
    <x:row r="59">
      <x:c r="A59" s="11" t="n">
        <x:v>58</x:v>
      </x:c>
      <x:c r="B59" s="11" t="str">
        <x:v>Pneumonia &amp; infeksi respirasi non-TB/ICU</x:v>
      </x:c>
      <x:c r="C59" s="11" t="n">
        <x:v>23</x:v>
      </x:c>
      <x:c r="D59" s="11" t="str">
        <x:v>The Effect of Vitamin D3 Supplementation on Interleukin-6 and PRESS Score in Children with Pneumonia and Vitamin D Deficiency</x:v>
      </x:c>
      <x:c r="E59" s="11" t="str">
        <x:v>Retno Asih Setyoningrum dkk.</x:v>
      </x:c>
      <x:c r="F59" s="11" t="n">
        <x:v>2025</x:v>
      </x:c>
      <x:c r="G59" s="11" t="e">
        <x:f>HYPERLINK("https://doi.org/10.20473/jr.v11-I.2.2025.107-113","10.20473/jr.v11-I.2.2025.107-113")</x:f>
      </x:c>
      <x:c r="H59" s="11" t="str">
        <x:v>Pneumonia anak; vitamin D3; IL-6/PRESS score</x:v>
      </x:c>
      <x:c r="I59" s="11" t="str">
        <x:v>NA</x:v>
      </x:c>
      <x:c r="J59" s="11" t="str">
        <x:v>Terbit setelah pembaruan SCA-JR 17 Juli 2023; perlu verifikasi Scopus langsung</x:v>
      </x:c>
      <x:c r="K59" s="11" t="str">
        <x:v>https://doi.org/10.20473/jr.v11-I.2.2025.107-113</x:v>
      </x:c>
    </x:row>
    <x:row r="60">
      <x:c r="A60" s="11" t="n">
        <x:v>59</x:v>
      </x:c>
      <x:c r="B60" s="11" t="str">
        <x:v>Pneumonia &amp; infeksi respirasi non-TB/ICU</x:v>
      </x:c>
      <x:c r="C60" s="11" t="n">
        <x:v>36</x:v>
      </x:c>
      <x:c r="D60" s="11" t="str">
        <x:v>Factors Associated with the Outcomes of Patients with Hospital-Acquired Pneumonia (HAP) at Dr. Moewardi General Hospital, Surakarta</x:v>
      </x:c>
      <x:c r="E60" s="11" t="str">
        <x:v>Natasha Nawanindha dkk.</x:v>
      </x:c>
      <x:c r="F60" s="11" t="n">
        <x:v>2024</x:v>
      </x:c>
      <x:c r="G60" s="11" t="e">
        <x:f>HYPERLINK("https://doi.org/10.20473/jr.v10-I.3.2024.186-194","10.20473/jr.v10-I.3.2024.186-194")</x:f>
      </x:c>
      <x:c r="H60" s="11" t="str">
        <x:v>HAP; faktor luaran klinis</x:v>
      </x:c>
      <x:c r="I60" s="11" t="str">
        <x:v>NA</x:v>
      </x:c>
      <x:c r="J60" s="11" t="str">
        <x:v>Terbit setelah pembaruan SCA-JR 17 Juli 2023; perlu verifikasi Scopus langsung</x:v>
      </x:c>
      <x:c r="K60" s="11" t="str">
        <x:v>https://doi.org/10.20473/jr.v10-I.3.2024.186-194</x:v>
      </x:c>
    </x:row>
    <x:row r="61">
      <x:c r="A61" s="11" t="n">
        <x:v>60</x:v>
      </x:c>
      <x:c r="B61" s="11" t="str">
        <x:v>Pneumonia &amp; infeksi respirasi non-TB/ICU</x:v>
      </x:c>
      <x:c r="C61" s="11" t="n">
        <x:v>51</x:v>
      </x:c>
      <x:c r="D61" s="11" t="str">
        <x:v>Antibiotic Susceptibility Patterns among Indonesian Adults Hospitalized with Pneumonia</x:v>
      </x:c>
      <x:c r="E61" s="11" t="str">
        <x:v>Afan Fatkhur Akhmad dkk.</x:v>
      </x:c>
      <x:c r="F61" s="11" t="n">
        <x:v>2024</x:v>
      </x:c>
      <x:c r="G61" s="11" t="e">
        <x:f>HYPERLINK("https://doi.org/10.20473/jr.v10-I.1.2024.6-13","10.20473/jr.v10-I.1.2024.6-13")</x:f>
      </x:c>
      <x:c r="H61" s="11" t="str">
        <x:v>Pneumonia rawat inap; pola sensitivitas antibiotik</x:v>
      </x:c>
      <x:c r="I61" s="11" t="str">
        <x:v>NA</x:v>
      </x:c>
      <x:c r="J61" s="11" t="str">
        <x:v>Terbit setelah pembaruan SCA-JR 17 Juli 2023; perlu verifikasi Scopus langsung</x:v>
      </x:c>
      <x:c r="K61" s="11" t="str">
        <x:v>https://doi.org/10.20473/jr.v10-I.1.2024.6-13</x:v>
      </x:c>
    </x:row>
    <x:row r="62">
      <x:c r="A62" s="11" t="n">
        <x:v>61</x:v>
      </x:c>
      <x:c r="B62" s="11" t="str">
        <x:v>Pneumonia &amp; infeksi respirasi non-TB/ICU</x:v>
      </x:c>
      <x:c r="C62" s="11" t="n">
        <x:v>56</x:v>
      </x:c>
      <x:c r="D62" s="11" t="str">
        <x:v>P/F Ratio is a Better Predictor for Non-Invasive Ventilation Failure and Length of Stay in Patients with Community-Acquired Pneumonia</x:v>
      </x:c>
      <x:c r="E62" s="11" t="str">
        <x:v>Brigitta Anindita Devi Hapsari dkk.</x:v>
      </x:c>
      <x:c r="F62" s="11" t="n">
        <x:v>2024</x:v>
      </x:c>
      <x:c r="G62" s="11" t="e">
        <x:f>HYPERLINK("https://doi.org/10.20473/jr.v10-I.1.2024.42-49","10.20473/jr.v10-I.1.2024.42-49")</x:f>
      </x:c>
      <x:c r="H62" s="11" t="str">
        <x:v>CAP; NIV failure; P/F ratio; lama rawat</x:v>
      </x:c>
      <x:c r="I62" s="11" t="str">
        <x:v>NA</x:v>
      </x:c>
      <x:c r="J62" s="11" t="str">
        <x:v>Terbit setelah pembaruan SCA-JR 17 Juli 2023; perlu verifikasi Scopus langsung</x:v>
      </x:c>
      <x:c r="K62" s="11" t="str">
        <x:v>https://doi.org/10.20473/jr.v10-I.1.2024.42-49</x:v>
      </x:c>
    </x:row>
    <x:row r="63">
      <x:c r="A63" s="11" t="n">
        <x:v>62</x:v>
      </x:c>
      <x:c r="B63" s="11" t="str">
        <x:v>Eksperimental/preklinik &amp; toksikologi paru</x:v>
      </x:c>
      <x:c r="C63" s="11" t="n">
        <x:v>10</x:v>
      </x:c>
      <x:c r="D63" s="11" t="str">
        <x:v>Adjunctive Effects Bajakah Wood (Spatholobus littoralis Hassk) Extract on IL-10 and MMP-9 Levels of Mice Lung Adenocarcinoma Model</x:v>
      </x:c>
      <x:c r="E63" s="11" t="str">
        <x:v>Elok Hikmatun Nikmah dkk.</x:v>
      </x:c>
      <x:c r="F63" s="11" t="n">
        <x:v>2026</x:v>
      </x:c>
      <x:c r="G63" s="11" t="e">
        <x:f>HYPERLINK("https://doi.org/10.20473/jr.v12-I.1.2026.13-19","10.20473/jr.v12-I.1.2026.13-19")</x:f>
      </x:c>
      <x:c r="H63" s="11" t="str">
        <x:v>Kanker paru; model hewan; ekstrak herbal</x:v>
      </x:c>
      <x:c r="I63" s="11" t="str">
        <x:v>NA</x:v>
      </x:c>
      <x:c r="J63" s="11" t="str">
        <x:v>Terbit setelah pembaruan SCA-JR 17 Juli 2023; perlu verifikasi Scopus langsung</x:v>
      </x:c>
      <x:c r="K63" s="11" t="str">
        <x:v>https://doi.org/10.20473/jr.v12-I.1.2026.13-19</x:v>
      </x:c>
    </x:row>
    <x:row r="64">
      <x:c r="A64" s="11" t="n">
        <x:v>63</x:v>
      </x:c>
      <x:c r="B64" s="11" t="str">
        <x:v>Eksperimental/preklinik &amp; toksikologi paru</x:v>
      </x:c>
      <x:c r="C64" s="11" t="n">
        <x:v>14</x:v>
      </x:c>
      <x:c r="D64" s="11" t="str">
        <x:v>The Potential of Ethanol Extract Tamarillo (Solanum betaceum) on B-Cell Lymphoma 2 Expression in Mice (Mus musculus) Lungs Exposed to Lead Acetate</x:v>
      </x:c>
      <x:c r="E64" s="11" t="str">
        <x:v>Cantika Marcellin Princess Iswandi dkk.</x:v>
      </x:c>
      <x:c r="F64" s="11" t="n">
        <x:v>2026</x:v>
      </x:c>
      <x:c r="G64" s="11" t="e">
        <x:f>HYPERLINK("https://doi.org/10.20473/jr.v12-I.1.2026.44-51","10.20473/jr.v12-I.1.2026.44-51")</x:f>
      </x:c>
      <x:c r="H64" s="11" t="str">
        <x:v>Eksperimental hewan; toksikologi paru; Bcl-2</x:v>
      </x:c>
      <x:c r="I64" s="11" t="str">
        <x:v>NA</x:v>
      </x:c>
      <x:c r="J64" s="11" t="str">
        <x:v>Terbit setelah pembaruan SCA-JR 17 Juli 2023; perlu verifikasi Scopus langsung</x:v>
      </x:c>
      <x:c r="K64" s="11" t="str">
        <x:v>https://doi.org/10.20473/jr.v12-I.1.2026.44-51</x:v>
      </x:c>
    </x:row>
    <x:row r="65">
      <x:c r="A65" s="11" t="n">
        <x:v>64</x:v>
      </x:c>
      <x:c r="B65" s="11" t="str">
        <x:v>Eksperimental/preklinik &amp; toksikologi paru</x:v>
      </x:c>
      <x:c r="C65" s="11" t="n">
        <x:v>25</x:v>
      </x:c>
      <x:c r="D65" s="11" t="str">
        <x:v>The Changes of Immunohistochemistry in Lung Tissues, Surfactant Protein-D, eNOS, and NO in Mice Exposed to Essential Oil Vapor</x:v>
      </x:c>
      <x:c r="E65" s="11" t="str">
        <x:v>Anna Surgean Veterini dkk.</x:v>
      </x:c>
      <x:c r="F65" s="11" t="n">
        <x:v>2025</x:v>
      </x:c>
      <x:c r="G65" s="11" t="e">
        <x:f>HYPERLINK("https://doi.org/10.20473/jr.v11-I.2.2025.123-130","10.20473/jr.v11-I.2.2025.123-130")</x:f>
      </x:c>
      <x:c r="H65" s="11" t="str">
        <x:v>Eksperimental hewan; paparan essential oil vapor</x:v>
      </x:c>
      <x:c r="I65" s="11" t="str">
        <x:v>NA</x:v>
      </x:c>
      <x:c r="J65" s="11" t="str">
        <x:v>Terbit setelah pembaruan SCA-JR 17 Juli 2023; perlu verifikasi Scopus langsung</x:v>
      </x:c>
      <x:c r="K65" s="11" t="str">
        <x:v>https://doi.org/10.20473/jr.v11-I.2.2025.123-130</x:v>
      </x:c>
    </x:row>
    <x:row r="66">
      <x:c r="A66" s="11" t="n">
        <x:v>65</x:v>
      </x:c>
      <x:c r="B66" s="11" t="str">
        <x:v>Eksperimental/preklinik &amp; toksikologi paru</x:v>
      </x:c>
      <x:c r="C66" s="11" t="n">
        <x:v>28</x:v>
      </x:c>
      <x:c r="D66" s="11" t="str">
        <x:v>The Effectiveness of Lactobacillus rhamnosus Administration on the Growth of Klebsiella pneumoniae in Mice (Mus musculus)</x:v>
      </x:c>
      <x:c r="E66" s="11" t="str">
        <x:v>Izhar Fitrah Ahmad dkk.</x:v>
      </x:c>
      <x:c r="F66" s="11" t="n">
        <x:v>2025</x:v>
      </x:c>
      <x:c r="G66" s="11" t="e">
        <x:f>HYPERLINK("https://doi.org/10.20473/jr.v11-I.2.2025.147-152","10.20473/jr.v11-I.2.2025.147-152")</x:f>
      </x:c>
      <x:c r="H66" s="11" t="str">
        <x:v>Eksperimental hewan; Klebsiella pneumoniae; probiotik</x:v>
      </x:c>
      <x:c r="I66" s="11" t="str">
        <x:v>NA</x:v>
      </x:c>
      <x:c r="J66" s="11" t="str">
        <x:v>Terbit setelah pembaruan SCA-JR 17 Juli 2023; perlu verifikasi Scopus langsung</x:v>
      </x:c>
      <x:c r="K66" s="11" t="str">
        <x:v>https://doi.org/10.20473/jr.v11-I.2.2025.147-152</x:v>
      </x:c>
    </x:row>
    <x:row r="67">
      <x:c r="A67" s="11" t="n">
        <x:v>66</x:v>
      </x:c>
      <x:c r="B67" s="11" t="str">
        <x:v>Eksperimental/preklinik &amp; toksikologi paru</x:v>
      </x:c>
      <x:c r="C67" s="11" t="n">
        <x:v>62</x:v>
      </x:c>
      <x:c r="D67" s="11" t="str">
        <x:v>Effects of E-Cigarette Vapor Smoke on Pulmonary Alveoli in Rattus norvegicus Lungs</x:v>
      </x:c>
      <x:c r="E67" s="11" t="str">
        <x:v>Edward Pandu Wiriansya dkk.</x:v>
      </x:c>
      <x:c r="F67" s="11" t="n">
        <x:v>2023</x:v>
      </x:c>
      <x:c r="G67" s="11" t="e">
        <x:f>HYPERLINK("https://doi.org/10.20473/jr.v9-I.3.2023.200-205","10.20473/jr.v9-I.3.2023.200-205")</x:f>
      </x:c>
      <x:c r="H67" s="11" t="str">
        <x:v>Eksperimental hewan; vape; alveoli paru</x:v>
      </x:c>
      <x:c r="I67" s="11" t="str">
        <x:v>NA</x:v>
      </x:c>
      <x:c r="J67" s="11" t="str">
        <x:v>Terbit setelah pembaruan SCA-JR 17 Juli 2023; perlu verifikasi Scopus langsung</x:v>
      </x:c>
      <x:c r="K67" s="11" t="str">
        <x:v>https://doi.org/10.20473/jr.v9-I.3.2023.200-205</x:v>
      </x:c>
    </x:row>
    <x:row r="68">
      <x:c r="A68" s="11" t="n">
        <x:v>67</x:v>
      </x:c>
      <x:c r="B68" s="11" t="str">
        <x:v>Merokok/vape &amp; pajanan tembakau</x:v>
      </x:c>
      <x:c r="C68" s="11" t="n">
        <x:v>7</x:v>
      </x:c>
      <x:c r="D68" s="11" t="str">
        <x:v>Cigarette Smoking and Betel Nut Chewing Behavior among Junior High School Students in Rural Sorong, West Papua, Indonesia</x:v>
      </x:c>
      <x:c r="E68" s="11" t="str">
        <x:v>Jamal Zaini dkk.</x:v>
      </x:c>
      <x:c r="F68" s="11" t="n">
        <x:v>2026</x:v>
      </x:c>
      <x:c r="G68" s="11" t="e">
        <x:f>HYPERLINK("https://doi.org/10.20473/jr.v12-I.2.2026.139-145","10.20473/jr.v12-I.2.2026.139-145")</x:f>
      </x:c>
      <x:c r="H68" s="11" t="str">
        <x:v>Perilaku merokok/tembakau; remaja</x:v>
      </x:c>
      <x:c r="I68" s="11" t="str">
        <x:v>NA</x:v>
      </x:c>
      <x:c r="J68" s="11" t="str">
        <x:v>Terbit setelah pembaruan SCA-JR 17 Juli 2023; perlu verifikasi Scopus langsung</x:v>
      </x:c>
      <x:c r="K68" s="11" t="str">
        <x:v>https://doi.org/10.20473/jr.v12-I.2.2026.139-145</x:v>
      </x:c>
    </x:row>
    <x:row r="69">
      <x:c r="A69" s="11" t="n">
        <x:v>68</x:v>
      </x:c>
      <x:c r="B69" s="11" t="str">
        <x:v>Merokok/vape &amp; pajanan tembakau</x:v>
      </x:c>
      <x:c r="C69" s="11" t="n">
        <x:v>43</x:v>
      </x:c>
      <x:c r="D69" s="11" t="str">
        <x:v>CYP2A6 Genetic Polymorphism and Nicotine Metabolism of Male Smokers in Indonesia</x:v>
      </x:c>
      <x:c r="E69" s="11" t="str">
        <x:v>Chaliza Soliha dkk.</x:v>
      </x:c>
      <x:c r="F69" s="11" t="n">
        <x:v>2024</x:v>
      </x:c>
      <x:c r="G69" s="11" t="e">
        <x:f>HYPERLINK("https://doi.org/10.20473/jr.v10-I.2.2024.93-98","10.20473/jr.v10-I.2.2024.93-98")</x:f>
      </x:c>
      <x:c r="H69" s="11" t="str">
        <x:v>Merokok; polimorfisme CYP2A6; metabolisme nikotin</x:v>
      </x:c>
      <x:c r="I69" s="11" t="str">
        <x:v>NA</x:v>
      </x:c>
      <x:c r="J69" s="11" t="str">
        <x:v>Terbit setelah pembaruan SCA-JR 17 Juli 2023; perlu verifikasi Scopus langsung</x:v>
      </x:c>
      <x:c r="K69" s="11" t="str">
        <x:v>https://doi.org/10.20473/jr.v10-I.2.2024.93-98</x:v>
      </x:c>
    </x:row>
    <x:row r="70">
      <x:c r="A70" s="11" t="n">
        <x:v>69</x:v>
      </x:c>
      <x:c r="B70" s="11" t="str">
        <x:v>Merokok/vape &amp; pajanan tembakau</x:v>
      </x:c>
      <x:c r="C70" s="11" t="n">
        <x:v>48</x:v>
      </x:c>
      <x:c r="D70" s="11" t="str">
        <x:v>Determining Factors for Smoking Habits and FeNO Levels in Male College Student Smokers</x:v>
      </x:c>
      <x:c r="E70" s="11" t="str">
        <x:v>Irfan Hasyim Tadjoedin dkk.</x:v>
      </x:c>
      <x:c r="F70" s="11" t="n">
        <x:v>2024</x:v>
      </x:c>
      <x:c r="G70" s="11" t="e">
        <x:f>HYPERLINK("https://doi.org/10.20473/jr.v10-I.2.2024.130-136","10.20473/jr.v10-I.2.2024.130-136")</x:f>
      </x:c>
      <x:c r="H70" s="11" t="str">
        <x:v>Merokok mahasiswa; FeNO; faktor kebiasaan merokok</x:v>
      </x:c>
      <x:c r="I70" s="11" t="str">
        <x:v>NA</x:v>
      </x:c>
      <x:c r="J70" s="11" t="str">
        <x:v>Terbit setelah pembaruan SCA-JR 17 Juli 2023; perlu verifikasi Scopus langsung</x:v>
      </x:c>
      <x:c r="K70" s="11" t="str">
        <x:v>https://doi.org/10.20473/jr.v10-I.2.2024.130-136</x:v>
      </x:c>
    </x:row>
    <x:row r="71">
      <x:c r="A71" s="11" t="n">
        <x:v>70</x:v>
      </x:c>
      <x:c r="B71" s="11" t="str">
        <x:v>Merokok/vape &amp; pajanan tembakau</x:v>
      </x:c>
      <x:c r="C71" s="11" t="n">
        <x:v>79</x:v>
      </x:c>
      <x:c r="D71" s="11" t="str">
        <x:v>Lung Function and Respiratory Symptoms Features of Smoker among University Students</x:v>
      </x:c>
      <x:c r="E71" s="11" t="str">
        <x:v>Nathaniel Jason Zacharia dkk.</x:v>
      </x:c>
      <x:c r="F71" s="11" t="n">
        <x:v>2022</x:v>
      </x:c>
      <x:c r="G71" s="11" t="e">
        <x:f>HYPERLINK("https://doi.org/10.20473/jr.v8-I.2.2022.75-80","10.20473/jr.v8-I.2.2022.75-80")</x:f>
      </x:c>
      <x:c r="H71" s="11" t="str">
        <x:v>Merokok mahasiswa; gejala respirasi; fungsi paru</x:v>
      </x:c>
      <x:c r="I71" s="11" t="n">
        <x:v>0</x:v>
      </x:c>
      <x:c r="J71" s="11" t="str">
        <x:v>Tidak tercantum pada halaman JR Scopus Citation Analysis per 17 Juli 2023</x:v>
      </x:c>
      <x:c r="K71" s="11" t="str">
        <x:v>https://doi.org/10.20473/jr.v8-I.2.2022.75-80</x:v>
      </x:c>
    </x:row>
    <x:row r="72">
      <x:c r="A72" s="11" t="n">
        <x:v>71</x:v>
      </x:c>
      <x:c r="B72" s="11" t="str">
        <x:v>PPOK</x:v>
      </x:c>
      <x:c r="C72" s="11" t="n">
        <x:v>3</x:v>
      </x:c>
      <x:c r="D72" s="11" t="str">
        <x:v>Prevalence of Metabolic Disease in Patients with Chronic Obstructive Pulmonary Disease (COPD) at Universitas Airlangga Hospital, Surabaya, Indonesia</x:v>
      </x:c>
      <x:c r="E72" s="11" t="str">
        <x:v>Muhammad Muhajir dkk.</x:v>
      </x:c>
      <x:c r="F72" s="11" t="n">
        <x:v>2026</x:v>
      </x:c>
      <x:c r="G72" s="11" t="e">
        <x:f>HYPERLINK("https://doi.org/10.20473/jr.v12-I.2.2026.109-115","10.20473/jr.v12-I.2.2026.109-115")</x:f>
      </x:c>
      <x:c r="H72" s="11" t="str">
        <x:v>PPOK; komorbid metabolik; prevalensi</x:v>
      </x:c>
      <x:c r="I72" s="11" t="str">
        <x:v>NA</x:v>
      </x:c>
      <x:c r="J72" s="11" t="str">
        <x:v>Terbit setelah pembaruan SCA-JR 17 Juli 2023; perlu verifikasi Scopus langsung</x:v>
      </x:c>
      <x:c r="K72" s="11" t="str">
        <x:v>https://doi.org/10.20473/jr.v12-I.2.2026.109-115</x:v>
      </x:c>
    </x:row>
    <x:row r="73">
      <x:c r="A73" s="11" t="n">
        <x:v>72</x:v>
      </x:c>
      <x:c r="B73" s="11" t="str">
        <x:v>PPOK</x:v>
      </x:c>
      <x:c r="C73" s="11" t="n">
        <x:v>26</x:v>
      </x:c>
      <x:c r="D73" s="11" t="str">
        <x:v>Prevalence and Affecting Factors of Arrhythmias in Stable Chronic Obstructive Pulmonary Disease at a Tertiary Hospital in Indonesia</x:v>
      </x:c>
      <x:c r="E73" s="11" t="str">
        <x:v>Achmad Gozali dkk.</x:v>
      </x:c>
      <x:c r="F73" s="11" t="n">
        <x:v>2025</x:v>
      </x:c>
      <x:c r="G73" s="11" t="e">
        <x:f>HYPERLINK("https://doi.org/10.20473/jr.v11-I.2.2025.131-139","10.20473/jr.v11-I.2.2025.131-139")</x:f>
      </x:c>
      <x:c r="H73" s="11" t="str">
        <x:v>PPOK stabil; aritmia; faktor risiko</x:v>
      </x:c>
      <x:c r="I73" s="11" t="str">
        <x:v>NA</x:v>
      </x:c>
      <x:c r="J73" s="11" t="str">
        <x:v>Terbit setelah pembaruan SCA-JR 17 Juli 2023; perlu verifikasi Scopus langsung</x:v>
      </x:c>
      <x:c r="K73" s="11" t="str">
        <x:v>https://doi.org/10.20473/jr.v11-I.2.2025.131-139</x:v>
      </x:c>
    </x:row>
    <x:row r="74">
      <x:c r="A74" s="11" t="n">
        <x:v>73</x:v>
      </x:c>
      <x:c r="B74" s="11" t="str">
        <x:v>PPOK</x:v>
      </x:c>
      <x:c r="C74" s="11" t="n">
        <x:v>70</x:v>
      </x:c>
      <x:c r="D74" s="11" t="str">
        <x:v>Prevalence and Risk Factors of GERD among Stable COPD Patients</x:v>
      </x:c>
      <x:c r="E74" s="11" t="str">
        <x:v>Muhammad Hafiz dkk.</x:v>
      </x:c>
      <x:c r="F74" s="11" t="n">
        <x:v>2023</x:v>
      </x:c>
      <x:c r="G74" s="11" t="e">
        <x:f>HYPERLINK("https://doi.org/10.20473/jr.v9-I.1.2023.1-6","10.20473/jr.v9-I.1.2023.1-6")</x:f>
      </x:c>
      <x:c r="H74" s="11" t="str">
        <x:v>PPOK stabil; GERD; faktor risiko</x:v>
      </x:c>
      <x:c r="I74" s="11" t="n">
        <x:v>0</x:v>
      </x:c>
      <x:c r="J74" s="11" t="str">
        <x:v>Tidak tercantum pada halaman JR Scopus Citation Analysis per 17 Juli 2023</x:v>
      </x:c>
      <x:c r="K74" s="11" t="str">
        <x:v>https://doi.org/10.20473/jr.v9-I.1.2023.1-6</x:v>
      </x:c>
    </x:row>
    <x:row r="75">
      <x:c r="A75" s="11" t="n">
        <x:v>74</x:v>
      </x:c>
      <x:c r="B75" s="11" t="str">
        <x:v>PPOK</x:v>
      </x:c>
      <x:c r="C75" s="11" t="n">
        <x:v>82</x:v>
      </x:c>
      <x:c r="D75" s="11" t="str">
        <x:v>Chronic Obstructive Pulmonary Disease with Incidence of Heart Failure and Its Influencing Factors</x:v>
      </x:c>
      <x:c r="E75" s="11" t="str">
        <x:v>Andry Wahyudi Agus dkk.</x:v>
      </x:c>
      <x:c r="F75" s="11" t="n">
        <x:v>2022</x:v>
      </x:c>
      <x:c r="G75" s="11" t="e">
        <x:f>HYPERLINK("https://doi.org/10.20473/jr.v8-I.1.2022.7-14","10.20473/jr.v8-I.1.2022.7-14")</x:f>
      </x:c>
      <x:c r="H75" s="11" t="str">
        <x:v>PPOK; gagal jantung; faktor yang memengaruhi</x:v>
      </x:c>
      <x:c r="I75" s="11" t="n">
        <x:v>0</x:v>
      </x:c>
      <x:c r="J75" s="11" t="str">
        <x:v>Tidak tercantum pada halaman JR Scopus Citation Analysis per 17 Juli 2023</x:v>
      </x:c>
      <x:c r="K75" s="11" t="str">
        <x:v>https://doi.org/10.20473/jr.v8-I.1.2022.7-14</x:v>
      </x:c>
    </x:row>
    <x:row r="76">
      <x:c r="A76" s="11" t="n">
        <x:v>75</x:v>
      </x:c>
      <x:c r="B76" s="11" t="str">
        <x:v>Asma &amp; alergi</x:v>
      </x:c>
      <x:c r="C76" s="11" t="n">
        <x:v>1</x:v>
      </x:c>
      <x:c r="D76" s="11" t="str">
        <x:v>The Effectiveness of Asthma Exercise in Improving Peak Expiratory Flow in Patients with Asthma</x:v>
      </x:c>
      <x:c r="E76" s="11" t="str">
        <x:v>Dian Kartikasari dkk.</x:v>
      </x:c>
      <x:c r="F76" s="11" t="n">
        <x:v>2026</x:v>
      </x:c>
      <x:c r="G76" s="11" t="e">
        <x:f>HYPERLINK("https://doi.org/10.20473/jr.v12-I.2.2026.97-103","10.20473/jr.v12-I.2.2026.97-103")</x:f>
      </x:c>
      <x:c r="H76" s="11" t="str">
        <x:v>Asma; intervensi latihan; peak expiratory flow</x:v>
      </x:c>
      <x:c r="I76" s="11" t="str">
        <x:v>NA</x:v>
      </x:c>
      <x:c r="J76" s="11" t="str">
        <x:v>Terbit setelah pembaruan SCA-JR 17 Juli 2023; perlu verifikasi Scopus langsung</x:v>
      </x:c>
      <x:c r="K76" s="11" t="str">
        <x:v>https://doi.org/10.20473/jr.v12-I.2.2026.97-103</x:v>
      </x:c>
    </x:row>
    <x:row r="77">
      <x:c r="A77" s="11" t="n">
        <x:v>76</x:v>
      </x:c>
      <x:c r="B77" s="11" t="str">
        <x:v>Asma &amp; alergi</x:v>
      </x:c>
      <x:c r="C77" s="11" t="n">
        <x:v>75</x:v>
      </x:c>
      <x:c r="D77" s="11" t="str">
        <x:v>Second-Hand Smoke and Early Allergic Manifestation in Children</x:v>
      </x:c>
      <x:c r="E77" s="11" t="str">
        <x:v>Sitisalma Amirah Dzakiyyah dkk.</x:v>
      </x:c>
      <x:c r="F77" s="11" t="n">
        <x:v>2022</x:v>
      </x:c>
      <x:c r="G77" s="11" t="e">
        <x:f>HYPERLINK("https://doi.org/10.20473/jr.v8-I.3.2022.126-132","10.20473/jr.v8-I.3.2022.126-132")</x:f>
      </x:c>
      <x:c r="H77" s="11" t="str">
        <x:v>Pajanan asap rokok; alergi anak</x:v>
      </x:c>
      <x:c r="I77" s="11" t="n">
        <x:v>0</x:v>
      </x:c>
      <x:c r="J77" s="11" t="str">
        <x:v>Tidak tercantum pada halaman JR Scopus Citation Analysis per 17 Juli 2023</x:v>
      </x:c>
      <x:c r="K77" s="11" t="str">
        <x:v>https://doi.org/10.20473/jr.v8-I.3.2022.126-132</x:v>
      </x:c>
    </x:row>
    <x:row r="78">
      <x:c r="A78" s="11" t="n">
        <x:v>77</x:v>
      </x:c>
      <x:c r="B78" s="11" t="str">
        <x:v>Asma &amp; alergi</x:v>
      </x:c>
      <x:c r="C78" s="11" t="n">
        <x:v>84</x:v>
      </x:c>
      <x:c r="D78" s="11" t="str">
        <x:v>Exclusive Breastfeeding Duration and Allergic Asthma Severity in Children</x:v>
      </x:c>
      <x:c r="E78" s="11" t="str">
        <x:v>Aida Fahira Rachma dkk.</x:v>
      </x:c>
      <x:c r="F78" s="11" t="n">
        <x:v>2021</x:v>
      </x:c>
      <x:c r="G78" s="11" t="e">
        <x:f>HYPERLINK("https://doi.org/10.20473/jr.v7-I.3.2021.106-113","10.20473/jr.v7-I.3.2021.106-113")</x:f>
      </x:c>
      <x:c r="H78" s="11" t="str">
        <x:v>Asma alergi anak; durasi ASI eksklusif</x:v>
      </x:c>
      <x:c r="I78" s="11" t="n">
        <x:v>0</x:v>
      </x:c>
      <x:c r="J78" s="11" t="str">
        <x:v>Tidak tercantum pada halaman JR Scopus Citation Analysis per 17 Juli 2023</x:v>
      </x:c>
      <x:c r="K78" s="11" t="str">
        <x:v>https://doi.org/10.20473/jr.v7-I.3.2021.106-113</x:v>
      </x:c>
    </x:row>
    <x:row r="79">
      <x:c r="A79" s="11" t="n">
        <x:v>78</x:v>
      </x:c>
      <x:c r="B79" s="11" t="str">
        <x:v>Efusi pleura &amp; prosedur pleura</x:v>
      </x:c>
      <x:c r="C79" s="11" t="n">
        <x:v>16</x:v>
      </x:c>
      <x:c r="D79" s="11" t="str">
        <x:v>Significance Level of Pleural Fluid Tissue Inhibitor Metalloproteinase-1 (TIMP-1) and Glucose Levels as Biomarkers of Malignant Pleural Effusion</x:v>
      </x:c>
      <x:c r="E79" s="11" t="str">
        <x:v>Cleine Michaela dkk.</x:v>
      </x:c>
      <x:c r="F79" s="11" t="n">
        <x:v>2025</x:v>
      </x:c>
      <x:c r="G79" s="11" t="e">
        <x:f>HYPERLINK("https://doi.org/10.20473/jr.v11-I.3.2025.208-215","10.20473/jr.v11-I.3.2025.208-215")</x:f>
      </x:c>
      <x:c r="H79" s="11" t="str">
        <x:v>Efusi pleura maligna; biomarker TIMP-1/glukosa</x:v>
      </x:c>
      <x:c r="I79" s="11" t="str">
        <x:v>NA</x:v>
      </x:c>
      <x:c r="J79" s="11" t="str">
        <x:v>Terbit setelah pembaruan SCA-JR 17 Juli 2023; perlu verifikasi Scopus langsung</x:v>
      </x:c>
      <x:c r="K79" s="11" t="str">
        <x:v>https://doi.org/10.20473/jr.v11-I.3.2025.208-215</x:v>
      </x:c>
    </x:row>
    <x:row r="80">
      <x:c r="A80" s="11" t="n">
        <x:v>79</x:v>
      </x:c>
      <x:c r="B80" s="11" t="str">
        <x:v>Efusi pleura &amp; prosedur pleura</x:v>
      </x:c>
      <x:c r="C80" s="11" t="n">
        <x:v>24</x:v>
      </x:c>
      <x:c r="D80" s="11" t="str">
        <x:v>Differentiation of Malignant Pleural Effusions from Lung Squamous Cell Carcinoma and Adenocarcinoma through FTIR Spectroscopy: A Prognostic Approach</x:v>
      </x:c>
      <x:c r="E80" s="11" t="str">
        <x:v>Vincentius Adrian Madargerong dkk.</x:v>
      </x:c>
      <x:c r="F80" s="11" t="n">
        <x:v>2025</x:v>
      </x:c>
      <x:c r="G80" s="11" t="e">
        <x:f>HYPERLINK("https://doi.org/10.20473/jr.v11-I.2.2025.114-122","10.20473/jr.v11-I.2.2025.114-122")</x:f>
      </x:c>
      <x:c r="H80" s="11" t="str">
        <x:v>Efusi pleura maligna; FTIR; kanker paru</x:v>
      </x:c>
      <x:c r="I80" s="11" t="str">
        <x:v>NA</x:v>
      </x:c>
      <x:c r="J80" s="11" t="str">
        <x:v>Terbit setelah pembaruan SCA-JR 17 Juli 2023; perlu verifikasi Scopus langsung</x:v>
      </x:c>
      <x:c r="K80" s="11" t="str">
        <x:v>https://doi.org/10.20473/jr.v11-I.2.2025.114-122</x:v>
      </x:c>
    </x:row>
    <x:row r="81">
      <x:c r="A81" s="11" t="n">
        <x:v>80</x:v>
      </x:c>
      <x:c r="B81" s="11" t="str">
        <x:v>Efusi pleura &amp; prosedur pleura</x:v>
      </x:c>
      <x:c r="C81" s="11" t="n">
        <x:v>34</x:v>
      </x:c>
      <x:c r="D81" s="11" t="str">
        <x:v>Double-Lumen vs Small-Bore Pigtail Catheter for Pleural Effusion: Which is Superior?</x:v>
      </x:c>
      <x:c r="E81" s="11" t="str">
        <x:v>Novi Andriani Siagian dkk.</x:v>
      </x:c>
      <x:c r="F81" s="11" t="n">
        <x:v>2025</x:v>
      </x:c>
      <x:c r="G81" s="11" t="e">
        <x:f>HYPERLINK("https://doi.org/10.20473/jr.v11-I.1.2025.39-46","10.20473/jr.v11-I.1.2025.39-46")</x:f>
      </x:c>
      <x:c r="H81" s="11" t="str">
        <x:v>Efusi pleura; perbandingan kateter drainase</x:v>
      </x:c>
      <x:c r="I81" s="11" t="str">
        <x:v>NA</x:v>
      </x:c>
      <x:c r="J81" s="11" t="str">
        <x:v>Terbit setelah pembaruan SCA-JR 17 Juli 2023; perlu verifikasi Scopus langsung</x:v>
      </x:c>
      <x:c r="K81" s="11" t="str">
        <x:v>https://doi.org/10.20473/jr.v11-I.1.2025.39-46</x:v>
      </x:c>
    </x:row>
    <x:row r="82">
      <x:c r="A82" s="11" t="n">
        <x:v>81</x:v>
      </x:c>
      <x:c r="B82" s="11" t="str">
        <x:v>Faal paru, bronkoskopi &amp; diagnostik respirasi</x:v>
      </x:c>
      <x:c r="C82" s="11" t="n">
        <x:v>29</x:v>
      </x:c>
      <x:c r="D82" s="11" t="str">
        <x:v>Determining Chronic Cough Using the Methacholine Bronchial Provocation Test</x:v>
      </x:c>
      <x:c r="E82" s="11" t="str">
        <x:v>Esra Arslan Aksu; Oğuz Uzun</x:v>
      </x:c>
      <x:c r="F82" s="11" t="n">
        <x:v>2025</x:v>
      </x:c>
      <x:c r="G82" s="11" t="e">
        <x:f>HYPERLINK("https://doi.org/10.20473/jr.v11-I.1.2025.1-5","10.20473/jr.v11-I.1.2025.1-5")</x:f>
      </x:c>
      <x:c r="H82" s="11" t="str">
        <x:v>Batuk kronik; uji provokasi metakolin</x:v>
      </x:c>
      <x:c r="I82" s="11" t="str">
        <x:v>NA</x:v>
      </x:c>
      <x:c r="J82" s="11" t="str">
        <x:v>Terbit setelah pembaruan SCA-JR 17 Juli 2023; perlu verifikasi Scopus langsung</x:v>
      </x:c>
      <x:c r="K82" s="11" t="str">
        <x:v>https://doi.org/10.20473/jr.v11-I.1.2025.1-5</x:v>
      </x:c>
    </x:row>
    <x:row r="83">
      <x:c r="A83" s="11" t="n">
        <x:v>82</x:v>
      </x:c>
      <x:c r="B83" s="11" t="str">
        <x:v>Faal paru, bronkoskopi &amp; diagnostik respirasi</x:v>
      </x:c>
      <x:c r="C83" s="11" t="n">
        <x:v>57</x:v>
      </x:c>
      <x:c r="D83" s="11" t="str">
        <x:v>EtCO2 Levels in Medical Students Wearing N95 Masks</x:v>
      </x:c>
      <x:c r="E83" s="11" t="str">
        <x:v>Safira Eka Putri Madubun dkk.</x:v>
      </x:c>
      <x:c r="F83" s="11" t="n">
        <x:v>2023</x:v>
      </x:c>
      <x:c r="G83" s="11" t="e">
        <x:f>HYPERLINK("https://doi.org/10.20473/jr.v9-I.3.2023.169-175","10.20473/jr.v9-I.3.2023.169-175")</x:f>
      </x:c>
      <x:c r="H83" s="11" t="str">
        <x:v>Masker N95; EtCO2; studi eksperimental</x:v>
      </x:c>
      <x:c r="I83" s="11" t="str">
        <x:v>NA</x:v>
      </x:c>
      <x:c r="J83" s="11" t="str">
        <x:v>Terbit setelah pembaruan SCA-JR 17 Juli 2023; perlu verifikasi Scopus langsung</x:v>
      </x:c>
      <x:c r="K83" s="11" t="str">
        <x:v>https://doi.org/10.20473/jr.v9-I.3.2023.169-175</x:v>
      </x:c>
    </x:row>
    <x:row r="84">
      <x:c r="A84" s="11" t="n">
        <x:v>83</x:v>
      </x:c>
      <x:c r="B84" s="11" t="str">
        <x:v>Faal paru, bronkoskopi &amp; diagnostik respirasi</x:v>
      </x:c>
      <x:c r="C84" s="11" t="n">
        <x:v>69</x:v>
      </x:c>
      <x:c r="D84" s="11" t="str">
        <x:v>Pathological Characteristics of Fiberoptic Bronchoscopy Procedure in Ulin General Hospital, Banjarmasin</x:v>
      </x:c>
      <x:c r="E84" s="11" t="str">
        <x:v>Ira Nurrasyidah dkk.</x:v>
      </x:c>
      <x:c r="F84" s="11" t="n">
        <x:v>2023</x:v>
      </x:c>
      <x:c r="G84" s="11" t="e">
        <x:f>HYPERLINK("https://doi.org/10.20473/jr.v9-I.2.2023.117-123","10.20473/jr.v9-I.2.2023.117-123")</x:f>
      </x:c>
      <x:c r="H84" s="11" t="str">
        <x:v>Bronkoskopi; karakteristik patologis; suspek keganasan</x:v>
      </x:c>
      <x:c r="I84" s="11" t="n">
        <x:v>0</x:v>
      </x:c>
      <x:c r="J84" s="11" t="str">
        <x:v>Tidak tercantum pada halaman JR Scopus Citation Analysis per 17 Juli 2023</x:v>
      </x:c>
      <x:c r="K84" s="11" t="str">
        <x:v>https://doi.org/10.20473/jr.v9-I.2.2023.117-123</x:v>
      </x:c>
    </x:row>
    <x:row r="85">
      <x:c r="A85" s="11" t="n">
        <x:v>84</x:v>
      </x:c>
      <x:c r="B85" s="11" t="str">
        <x:v>Okupasi/lingkungan</x:v>
      </x:c>
      <x:c r="C85" s="11" t="n">
        <x:v>4</x:v>
      </x:c>
      <x:c r="D85" s="11" t="str">
        <x:v>Elevated Serum Levels of Isoprostane and Glutathione in Waste Landfill Workers</x:v>
      </x:c>
      <x:c r="E85" s="11" t="str">
        <x:v>Ari Irawan dkk.</x:v>
      </x:c>
      <x:c r="F85" s="11" t="n">
        <x:v>2026</x:v>
      </x:c>
      <x:c r="G85" s="11" t="e">
        <x:f>HYPERLINK("https://doi.org/10.20473/jr.v12-I.2.2026.116-125","10.20473/jr.v12-I.2.2026.116-125")</x:f>
      </x:c>
      <x:c r="H85" s="11" t="str">
        <x:v>Okupasi/lingkungan; stres oksidatif pekerja TPA</x:v>
      </x:c>
      <x:c r="I85" s="11" t="str">
        <x:v>NA</x:v>
      </x:c>
      <x:c r="J85" s="11" t="str">
        <x:v>Terbit setelah pembaruan SCA-JR 17 Juli 2023; perlu verifikasi Scopus langsung</x:v>
      </x:c>
      <x:c r="K85" s="11" t="str">
        <x:v>https://doi.org/10.20473/jr.v12-I.2.2026.116-125</x:v>
      </x:c>
    </x:row>
    <x:row r="86">
      <x:c r="A86" s="11" t="n">
        <x:v>85</x:v>
      </x:c>
      <x:c r="B86" s="11" t="str">
        <x:v>Pediatri respirasi non-asma</x:v>
      </x:c>
      <x:c r="C86" s="11" t="n">
        <x:v>2</x:v>
      </x:c>
      <x:c r="D86" s="11" t="str">
        <x:v>Utilization of MBD-MBS Questionnaire as a Screening Tool for Mouth Breathing Habits in Children 6-12 Years Old in Bandung, Indonesia</x:v>
      </x:c>
      <x:c r="E86" s="11" t="str">
        <x:v>Sinta Sari Ratunanda dkk.</x:v>
      </x:c>
      <x:c r="F86" s="11" t="n">
        <x:v>2026</x:v>
      </x:c>
      <x:c r="G86" s="11" t="e">
        <x:f>HYPERLINK("https://doi.org/10.20473/jr.v12-I.2.2026.104-108","10.20473/jr.v12-I.2.2026.104-108")</x:f>
      </x:c>
      <x:c r="H86" s="11" t="str">
        <x:v>Pediatri; skrining mouth breathing</x:v>
      </x:c>
      <x:c r="I86" s="11" t="str">
        <x:v>NA</x:v>
      </x:c>
      <x:c r="J86" s="11" t="str">
        <x:v>Terbit setelah pembaruan SCA-JR 17 Juli 2023; perlu verifikasi Scopus langsung</x:v>
      </x:c>
      <x:c r="K86" s="11" t="str">
        <x:v>https://doi.org/10.20473/jr.v12-I.2.2026.104-108</x:v>
      </x:c>
    </x:row>
  </x:sheetData>
  <x:pageMargins left="0.7" right="0.7" top="0.75" bottom="0.75" header="0.3" footer="0.3"/>
  <x:tableParts count="1">
    <x:tablePart xmlns:r="http://schemas.openxmlformats.org/officeDocument/2006/relationships" r:id="R3e54d6d515c841aa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38" hidden="0" customWidth="1"/>
    <x:col min="2" max="2" width="70" hidden="0" customWidth="1"/>
    <x:col min="3" max="3" width="14" hidden="0" customWidth="1"/>
  </x:cols>
  <x:sheetData>
    <x:row r="1">
      <x:c r="A1" s="19" t="str">
        <x:v>Kelompok scope utama</x:v>
      </x:c>
      <x:c r="B1" s="19" t="str">
        <x:v>Kriteria/kata kunci pengelompokan</x:v>
      </x:c>
      <x:c r="C1" s="19" t="str">
        <x:v>Jumlah naskah</x:v>
      </x:c>
    </x:row>
    <x:row r="2">
      <x:c r="A2" s="11" t="str">
        <x:v>Kanker paru &amp; onkologi toraks</x:v>
      </x:c>
      <x:c r="B2" s="11" t="str">
        <x:v>Kanker paru, adenokarsinoma, NSCLC, EGFR/ALK/ROS1, Ki-67, thymoma, TKI, paraneoplastik.</x:v>
      </x:c>
      <x:c r="C2" s="11" t="n">
        <x:v>21</x:v>
      </x:c>
    </x:row>
    <x:row r="3">
      <x:c r="A3" s="11" t="str">
        <x:v>Tuberkulosis &amp; pasca-TB</x:v>
      </x:c>
      <x:c r="B3" s="11" t="str">
        <x:v>TB paru/ekstraparu, MDR/DR-TB, BPaL/M, bedaquiline, OAT, post-TB lung disease.</x:v>
      </x:c>
      <x:c r="C3" s="11" t="n">
        <x:v>18</x:v>
      </x:c>
    </x:row>
    <x:row r="4">
      <x:c r="A4" s="11" t="str">
        <x:v>COVID-19 &amp; post-COVID</x:v>
      </x:c>
      <x:c r="B4" s="11" t="str">
        <x:v>COVID-19, SARS-CoV-2, post-COVID, Brixia, D-dimer, luaran COVID.</x:v>
      </x:c>
      <x:c r="C4" s="11" t="n">
        <x:v>14</x:v>
      </x:c>
    </x:row>
    <x:row r="5">
      <x:c r="A5" s="11" t="str">
        <x:v>Pneumonia &amp; infeksi respirasi non-TB/ICU</x:v>
      </x:c>
      <x:c r="B5" s="11" t="str">
        <x:v>Pneumonia, HAP/VAP, MRSA ICU, bronkitis, infeksi bakteri non-TB.</x:v>
      </x:c>
      <x:c r="C5" s="11" t="n">
        <x:v>8</x:v>
      </x:c>
    </x:row>
    <x:row r="6">
      <x:c r="A6" s="11" t="str">
        <x:v>Eksperimental/preklinik &amp; toksikologi paru</x:v>
      </x:c>
      <x:c r="B6" s="11" t="str">
        <x:v>Model hewan/cell/preklinik: mice/Rattus, herbal, lead acetate, essential oil, probiotik, vapor exposure.</x:v>
      </x:c>
      <x:c r="C6" s="11" t="n">
        <x:v>5</x:v>
      </x:c>
    </x:row>
    <x:row r="7">
      <x:c r="A7" s="11" t="str">
        <x:v>Merokok/vape &amp; pajanan tembakau</x:v>
      </x:c>
      <x:c r="B7" s="11" t="str">
        <x:v>Perilaku merokok, second-hand smoke, rokok elektrik/vape, nikotin, CYP2A6, betel nut.</x:v>
      </x:c>
      <x:c r="C7" s="11" t="n">
        <x:v>4</x:v>
      </x:c>
    </x:row>
    <x:row r="8">
      <x:c r="A8" s="11" t="str">
        <x:v>PPOK</x:v>
      </x:c>
      <x:c r="B8" s="11" t="str">
        <x:v>COPD/PPOK, komorbid PPOK, GERD PPOK, aritmia PPOK.</x:v>
      </x:c>
      <x:c r="C8" s="11" t="n">
        <x:v>4</x:v>
      </x:c>
    </x:row>
    <x:row r="9">
      <x:c r="A9" s="11" t="str">
        <x:v>Asma &amp; alergi</x:v>
      </x:c>
      <x:c r="B9" s="11" t="str">
        <x:v>Asma, eksaserbasi asma, asma alergi anak, manifestasi alergi.</x:v>
      </x:c>
      <x:c r="C9" s="11" t="n">
        <x:v>3</x:v>
      </x:c>
    </x:row>
    <x:row r="10">
      <x:c r="A10" s="11" t="str">
        <x:v>Efusi pleura &amp; prosedur pleura</x:v>
      </x:c>
      <x:c r="B10" s="11" t="str">
        <x:v>Efusi pleura, efusi pleura maligna, TIMP-1, FTIR, pigtail catheter/drainase pleura.</x:v>
      </x:c>
      <x:c r="C10" s="11" t="n">
        <x:v>3</x:v>
      </x:c>
    </x:row>
    <x:row r="11">
      <x:c r="A11" s="11" t="str">
        <x:v>Faal paru, bronkoskopi &amp; diagnostik respirasi</x:v>
      </x:c>
      <x:c r="B11" s="11" t="str">
        <x:v>Bronkoskopi, uji provokasi metakolin, batuk kronik, FEF/FEV, EtCO2, alat diagnostik.</x:v>
      </x:c>
      <x:c r="C11" s="11" t="n">
        <x:v>3</x:v>
      </x:c>
    </x:row>
    <x:row r="12">
      <x:c r="A12" s="11" t="str">
        <x:v>Okupasi/lingkungan</x:v>
      </x:c>
      <x:c r="B12" s="11" t="str">
        <x:v>Paparan kerja/lingkungan seperti pekerja TPA, biomarker paparan lingkungan.</x:v>
      </x:c>
      <x:c r="C12" s="11" t="n">
        <x:v>1</x:v>
      </x:c>
    </x:row>
    <x:row r="13">
      <x:c r="A13" s="11" t="str">
        <x:v>Pediatri respirasi non-asma</x:v>
      </x:c>
      <x:c r="B13" s="11" t="str">
        <x:v>Masalah respirasi anak non-asma/non-pneumonia, misalnya mouth breathing.</x:v>
      </x:c>
      <x:c r="C13" s="11" t="n">
        <x:v>1</x:v>
      </x:c>
    </x:row>
  </x:sheetData>
  <x:pageMargins left="0.7" right="0.7" top="0.75" bottom="0.75" header="0.3" footer="0.3"/>
  <x:tableParts count="1">
    <x:tablePart xmlns:r="http://schemas.openxmlformats.org/officeDocument/2006/relationships" r:id="R0c2430e30be247ab"/>
  </x:tableParts>
</x:worksheet>
</file>